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3"/>
  </bookViews>
  <sheets>
    <sheet name="balance sheet" sheetId="1" r:id="rId1"/>
    <sheet name="income sta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0">'balance sheet'!$A$1:$F$61</definedName>
    <definedName name="_xlnm.Print_Area" localSheetId="2">'equity'!$A$1:$L$59</definedName>
    <definedName name="_xlnm.Print_Area" localSheetId="1">'income stat'!$A$1:$K$50</definedName>
  </definedNames>
  <calcPr fullCalcOnLoad="1"/>
</workbook>
</file>

<file path=xl/sharedStrings.xml><?xml version="1.0" encoding="utf-8"?>
<sst xmlns="http://schemas.openxmlformats.org/spreadsheetml/2006/main" count="175" uniqueCount="130">
  <si>
    <t>(The firgures have not been audited)</t>
  </si>
  <si>
    <t>CONDENSED CONSOLIDATED BALANCE SHEETS</t>
  </si>
  <si>
    <t>RM'000</t>
  </si>
  <si>
    <t>Property, plant and equipment</t>
  </si>
  <si>
    <t>Investment in joint venture companies</t>
  </si>
  <si>
    <t>Other investment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</si>
  <si>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</si>
  <si>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</si>
  <si>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</si>
  <si>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</si>
  <si>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Amount owing by joint venture companies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</si>
  <si>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</si>
  <si>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</si>
  <si>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</si>
  <si>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</si>
  <si>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</si>
  <si>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</si>
  <si>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Amount owing to joint venture companies</t>
  </si>
  <si>
    <t xml:space="preserve">   Short term borrowings</t>
  </si>
  <si>
    <t xml:space="preserve">   Dividend payable</t>
  </si>
  <si>
    <t>Net Current Assets</t>
  </si>
  <si>
    <t>Financed by</t>
  </si>
  <si>
    <t>Share Capital</t>
  </si>
  <si>
    <t>Reserves</t>
  </si>
  <si>
    <t xml:space="preserve">   Retained profits</t>
  </si>
  <si>
    <t xml:space="preserve">   Share premium</t>
  </si>
  <si>
    <t xml:space="preserve">   Reserve on consolidation</t>
  </si>
  <si>
    <t>Shareholders' equity</t>
  </si>
  <si>
    <t>Minority interests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</si>
  <si>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</si>
  <si>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</si>
  <si>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</si>
  <si>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</si>
  <si>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</si>
  <si>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</si>
  <si>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</si>
  <si>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</si>
  <si>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</si>
  <si>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</si>
  <si>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</si>
  <si>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</si>
  <si>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</si>
  <si>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</si>
  <si>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</si>
  <si>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</si>
  <si>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</si>
  <si>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</si>
  <si>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</si>
  <si>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</si>
  <si>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</si>
  <si>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</si>
  <si>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Share of results of  joint venture companies</t>
  </si>
  <si>
    <t>Profit before taxation</t>
  </si>
  <si>
    <t>Taxation</t>
  </si>
  <si>
    <t>Profit after taxation</t>
  </si>
  <si>
    <t>Net profit for the period</t>
  </si>
  <si>
    <t xml:space="preserve"> </t>
  </si>
  <si>
    <t xml:space="preserve">  Basic</t>
  </si>
  <si>
    <t xml:space="preserve">  Diluted</t>
  </si>
  <si>
    <t>CONDENSED CONSOLIDATED STATEMENT OF CHANGES IN EQUITY</t>
  </si>
  <si>
    <t xml:space="preserve">Share </t>
  </si>
  <si>
    <t>Reserve on</t>
  </si>
  <si>
    <t xml:space="preserve">Retained </t>
  </si>
  <si>
    <t>capital</t>
  </si>
  <si>
    <t>premium</t>
  </si>
  <si>
    <t xml:space="preserve"> consolidation</t>
  </si>
  <si>
    <t>profits</t>
  </si>
  <si>
    <t>Total</t>
  </si>
  <si>
    <t>Balance as at 1 April 2004</t>
  </si>
  <si>
    <t xml:space="preserve">Final dividend proposed in respect </t>
  </si>
  <si>
    <t xml:space="preserve">  of the current financial year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</si>
  <si>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</si>
  <si>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</si>
  <si>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</si>
  <si>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</si>
  <si>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</si>
  <si>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Interest paid</t>
  </si>
  <si>
    <t>Tax paid</t>
  </si>
  <si>
    <t>CASH FLOWS FROM INVESTING ACTIVITIES</t>
  </si>
  <si>
    <t>Other investments</t>
  </si>
  <si>
    <t>Equity investment</t>
  </si>
  <si>
    <t>Net cash outflow from investing activities</t>
  </si>
  <si>
    <t>CASH FLOWS FROM FINANCING ACTIVITIES</t>
  </si>
  <si>
    <t>Bank borrowings</t>
  </si>
  <si>
    <t>Dividend paid to the former shareholders of</t>
  </si>
  <si>
    <t xml:space="preserve"> the subsidiary companies</t>
  </si>
  <si>
    <t>Repayment from a joint venture company</t>
  </si>
  <si>
    <t>Dividend paid to the shareholders of the Company</t>
  </si>
  <si>
    <t>Reserve on consolidation arising from</t>
  </si>
  <si>
    <t xml:space="preserve">   Taxation</t>
  </si>
  <si>
    <t>Balance as at 31 March 2005</t>
  </si>
  <si>
    <t>Disposal of investment</t>
  </si>
  <si>
    <t>Proceed from issuance of new ordinary shares</t>
  </si>
  <si>
    <t>Issuance of new ordinary shares</t>
  </si>
  <si>
    <t>Dividend received from quoted investment</t>
  </si>
  <si>
    <t>Amortisation of reserve on consolidation</t>
  </si>
  <si>
    <t>Dividend paid in respect of financial year</t>
  </si>
  <si>
    <t>ended 31 March 2004</t>
  </si>
  <si>
    <t>year ended 31 March 2005</t>
  </si>
  <si>
    <t>Dividend payable in respect of financial</t>
  </si>
  <si>
    <t>n/a</t>
  </si>
  <si>
    <t xml:space="preserve">            ordinary share of RM1.00 each to two (2) ordinary share of RM0.50 each during the financial </t>
  </si>
  <si>
    <t>Note : The net tangible assets per share is calculated in conjunction with the share split of one (1)</t>
  </si>
  <si>
    <t xml:space="preserve">            year.  The preceding year comparative figures have been adjusted accordingly.</t>
  </si>
  <si>
    <t>Earnings per share (sen)</t>
  </si>
  <si>
    <t>Note : The basic earnings per share is calculated in conjunction with the share split of one (1) ordinary share of RM1.00</t>
  </si>
  <si>
    <t xml:space="preserve">            each to two (2) ordinary share of RM0.50 each during the financial  year.  The preceding year comparative figures</t>
  </si>
  <si>
    <t xml:space="preserve">            have been adjusted accordingly.</t>
  </si>
  <si>
    <t>31/03/05</t>
  </si>
  <si>
    <t>30/6/05</t>
  </si>
  <si>
    <t>30/6/04</t>
  </si>
  <si>
    <t>Balance as at 1 April 2005</t>
  </si>
  <si>
    <t>subsidiary company</t>
  </si>
  <si>
    <t xml:space="preserve">                </t>
  </si>
  <si>
    <t xml:space="preserve">                 </t>
  </si>
  <si>
    <t xml:space="preserve">acquisition of addition shares in a  </t>
  </si>
  <si>
    <t>Balance as at 30 June 2005</t>
  </si>
  <si>
    <t>Net increase/ (decrease) in cash and cash equivalents</t>
  </si>
  <si>
    <t>Balance as at 30 June 2004</t>
  </si>
  <si>
    <t>First quarter interim report for the financial period ended 30 June 2005</t>
  </si>
  <si>
    <t>for the financial period</t>
  </si>
  <si>
    <t>Net profit for the financial period</t>
  </si>
  <si>
    <t>Net profit for the financial  period</t>
  </si>
  <si>
    <t>Net cash inflow/(outflow) from operating activities</t>
  </si>
  <si>
    <t>Cash generated from/(used in) operations</t>
  </si>
  <si>
    <t>Net cash (outflow)/inflow from financing activities</t>
  </si>
  <si>
    <t>(The notes set out on pages 5 to 10 form an integral part of and should be read in conjunction with this</t>
  </si>
  <si>
    <t>Cash and cash equivalents at end of financial period</t>
  </si>
  <si>
    <t>Cash and cash equivalents at beginning of financial  period</t>
  </si>
  <si>
    <t>ACOUSTECH BERHAD (496665-W)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</si>
</sst>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72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172" fontId="1" fillId="0" borderId="0" xfId="0" applyFont="1" applyAlignment="1" quotePrefix="1">
      <alignment horizontal="left"/>
    </xf>
    <xf numFmtId="172" fontId="2" fillId="0" borderId="0" xfId="0" applyFont="1" applyAlignment="1" quotePrefix="1">
      <alignment horizontal="left"/>
    </xf>
    <xf numFmtId="172" fontId="2" fillId="0" borderId="0" xfId="0" applyFont="1" applyBorder="1" applyAlignment="1">
      <alignment/>
    </xf>
    <xf numFmtId="172" fontId="2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172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72" fontId="1" fillId="0" borderId="0" xfId="0" applyFont="1" applyAlignment="1">
      <alignment horizontal="left"/>
    </xf>
    <xf numFmtId="172" fontId="2" fillId="0" borderId="0" xfId="0" applyFont="1" applyFill="1" applyAlignment="1" quotePrefix="1">
      <alignment horizontal="center"/>
    </xf>
    <xf numFmtId="172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72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172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172" fontId="1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72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72" fontId="6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 quotePrefix="1">
      <alignment/>
    </xf>
    <xf numFmtId="164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2" fontId="2" fillId="0" borderId="0" xfId="0" applyFont="1" applyAlignment="1">
      <alignment horizontal="right"/>
    </xf>
    <xf numFmtId="164" fontId="1" fillId="0" borderId="0" xfId="15" applyNumberFormat="1" applyFont="1" applyFill="1" applyAlignment="1">
      <alignment horizontal="right"/>
    </xf>
    <xf numFmtId="172" fontId="1" fillId="0" borderId="0" xfId="0" applyFont="1" applyFill="1" applyAlignment="1">
      <alignment horizontal="right"/>
    </xf>
    <xf numFmtId="164" fontId="2" fillId="0" borderId="8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72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172" fontId="7" fillId="0" borderId="0" xfId="0" applyFont="1" applyAlignment="1">
      <alignment/>
    </xf>
    <xf numFmtId="43" fontId="2" fillId="0" borderId="9" xfId="15" applyNumberFormat="1" applyFont="1" applyFill="1" applyBorder="1" applyAlignment="1">
      <alignment horizontal="right"/>
    </xf>
    <xf numFmtId="164" fontId="1" fillId="0" borderId="6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164" fontId="1" fillId="0" borderId="8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72" fontId="1" fillId="0" borderId="0" xfId="0" applyFont="1" applyAlignment="1" quotePrefix="1">
      <alignment horizontal="right"/>
    </xf>
    <xf numFmtId="172" fontId="8" fillId="0" borderId="0" xfId="0" applyFont="1" applyAlignment="1">
      <alignment horizontal="left"/>
    </xf>
    <xf numFmtId="172" fontId="2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right"/>
    </xf>
    <xf numFmtId="164" fontId="2" fillId="0" borderId="3" xfId="15" applyNumberFormat="1" applyFont="1" applyFill="1" applyBorder="1" applyAlignment="1">
      <alignment/>
    </xf>
    <xf numFmtId="172" fontId="3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1" fillId="0" borderId="0" xfId="0" applyFont="1" applyFill="1" applyAlignment="1">
      <alignment horizontal="centerContinuous"/>
    </xf>
    <xf numFmtId="172" fontId="3" fillId="0" borderId="0" xfId="0" applyFont="1" applyAlignment="1" quotePrefix="1">
      <alignment horizontal="centerContinuous"/>
    </xf>
    <xf numFmtId="172" fontId="5" fillId="0" borderId="0" xfId="0" applyFont="1" applyAlignment="1" quotePrefix="1">
      <alignment horizontal="centerContinuous"/>
    </xf>
    <xf numFmtId="172" fontId="7" fillId="0" borderId="0" xfId="0" applyFont="1" applyAlignment="1" quotePrefix="1">
      <alignment horizontal="left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Alignment="1" quotePrefix="1">
      <alignment horizontal="centerContinuous"/>
    </xf>
    <xf numFmtId="164" fontId="1" fillId="0" borderId="0" xfId="15" applyNumberFormat="1" applyFont="1" applyFill="1" applyAlignment="1" quotePrefix="1">
      <alignment horizontal="right"/>
    </xf>
    <xf numFmtId="172" fontId="1" fillId="0" borderId="0" xfId="0" applyFont="1" applyFill="1" applyAlignment="1" quotePrefix="1">
      <alignment horizontal="right"/>
    </xf>
    <xf numFmtId="43" fontId="1" fillId="0" borderId="6" xfId="15" applyFont="1" applyFill="1" applyBorder="1" applyAlignment="1">
      <alignment/>
    </xf>
    <xf numFmtId="43" fontId="1" fillId="0" borderId="9" xfId="15" applyNumberFormat="1" applyFont="1" applyFill="1" applyBorder="1" applyAlignment="1">
      <alignment horizontal="right"/>
    </xf>
    <xf numFmtId="164" fontId="1" fillId="0" borderId="5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164" fontId="1" fillId="0" borderId="3" xfId="15" applyNumberFormat="1" applyFont="1" applyBorder="1" applyAlignment="1">
      <alignment horizontal="left"/>
    </xf>
    <xf numFmtId="172" fontId="11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%20acc-1st%20quarter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PROF OF MI"/>
      <sheetName val="CONSOL ADJ"/>
      <sheetName val="CONSOL-BS"/>
      <sheetName val="CONSOL-IS"/>
      <sheetName val="CONSOL-CF"/>
      <sheetName val="FPEQ-BS-6'2005"/>
      <sheetName val="FPC-BS-6'2005"/>
      <sheetName val="CONSOL-BS-FPT"/>
      <sheetName val="CONSOL-PL-FPT"/>
      <sheetName val="CONSOL-CF-FPT"/>
      <sheetName val="FPT-BS-3'2005"/>
      <sheetName val="FPT-PL-3'2005"/>
      <sheetName val="FPEQ-PL-6'2005"/>
      <sheetName val="FPC-PL-6'2005"/>
      <sheetName val="ACOU-BS-3'2005"/>
      <sheetName val="ACOU-PL-3'2005"/>
      <sheetName val="Working 1"/>
    </sheetNames>
    <sheetDataSet>
      <sheetData sheetId="4">
        <row r="12">
          <cell r="U12">
            <v>50145456.07</v>
          </cell>
        </row>
        <row r="19">
          <cell r="U19">
            <v>12072572.219999999</v>
          </cell>
        </row>
        <row r="23">
          <cell r="U23">
            <v>3755629.71</v>
          </cell>
        </row>
        <row r="27">
          <cell r="U27">
            <v>25199841.77</v>
          </cell>
        </row>
        <row r="28">
          <cell r="U28">
            <v>78203108.08</v>
          </cell>
        </row>
        <row r="29">
          <cell r="U29">
            <v>4702537.750000002</v>
          </cell>
        </row>
        <row r="33">
          <cell r="U33">
            <v>1895595.12</v>
          </cell>
        </row>
        <row r="35">
          <cell r="U35">
            <v>896.95</v>
          </cell>
        </row>
        <row r="45">
          <cell r="U45">
            <v>8543355.72</v>
          </cell>
        </row>
        <row r="46">
          <cell r="U46">
            <v>18226212.640000004</v>
          </cell>
        </row>
        <row r="51">
          <cell r="U51">
            <v>40329217.49</v>
          </cell>
        </row>
        <row r="52">
          <cell r="U52">
            <v>9968385.209999999</v>
          </cell>
        </row>
        <row r="54">
          <cell r="U54">
            <v>362700.39</v>
          </cell>
        </row>
        <row r="61">
          <cell r="U61">
            <v>0</v>
          </cell>
        </row>
        <row r="64">
          <cell r="U64">
            <v>12930</v>
          </cell>
        </row>
        <row r="66">
          <cell r="U66">
            <v>5865000</v>
          </cell>
        </row>
        <row r="67">
          <cell r="U67">
            <v>1680556.84</v>
          </cell>
        </row>
        <row r="76">
          <cell r="U76">
            <v>81481000</v>
          </cell>
        </row>
        <row r="82">
          <cell r="U82">
            <v>5559492.56</v>
          </cell>
        </row>
        <row r="89">
          <cell r="U89">
            <v>779038.9766526603</v>
          </cell>
        </row>
        <row r="92">
          <cell r="U92">
            <v>48613823.44461199</v>
          </cell>
        </row>
        <row r="96">
          <cell r="U96">
            <v>4790060.6587353395</v>
          </cell>
        </row>
        <row r="103">
          <cell r="U103">
            <v>3303000</v>
          </cell>
        </row>
      </sheetData>
      <sheetData sheetId="5">
        <row r="9">
          <cell r="U9">
            <v>72850694.96</v>
          </cell>
        </row>
        <row r="28">
          <cell r="U28">
            <v>114033.82</v>
          </cell>
        </row>
        <row r="46">
          <cell r="U46">
            <v>250469.02</v>
          </cell>
        </row>
        <row r="50">
          <cell r="U50">
            <v>2234213.5</v>
          </cell>
        </row>
        <row r="61">
          <cell r="U61">
            <v>-1935579.78</v>
          </cell>
        </row>
        <row r="65">
          <cell r="U65">
            <v>-91996.63538799903</v>
          </cell>
        </row>
      </sheetData>
      <sheetData sheetId="6">
        <row r="10">
          <cell r="Y10">
            <v>6700445.809999993</v>
          </cell>
        </row>
        <row r="14">
          <cell r="Y14">
            <v>1004255.2700000003</v>
          </cell>
        </row>
        <row r="16">
          <cell r="Y16">
            <v>-4045</v>
          </cell>
        </row>
        <row r="18">
          <cell r="Y18">
            <v>5350</v>
          </cell>
        </row>
        <row r="19">
          <cell r="Y19">
            <v>107706.40000000001</v>
          </cell>
        </row>
        <row r="22">
          <cell r="Y22">
            <v>-2234213.5</v>
          </cell>
        </row>
        <row r="23">
          <cell r="Y23">
            <v>-33958.07</v>
          </cell>
        </row>
        <row r="33">
          <cell r="Y33">
            <v>518204.23000000045</v>
          </cell>
        </row>
        <row r="34">
          <cell r="Y34">
            <v>-10495856.080000002</v>
          </cell>
        </row>
        <row r="35">
          <cell r="Y35">
            <v>-4015520.7500000014</v>
          </cell>
        </row>
        <row r="36">
          <cell r="Y36">
            <v>11435008.489999998</v>
          </cell>
        </row>
        <row r="37">
          <cell r="Y37">
            <v>5562225.17</v>
          </cell>
        </row>
        <row r="40">
          <cell r="Y40">
            <v>2604222.209999998</v>
          </cell>
        </row>
        <row r="44">
          <cell r="Y44">
            <v>-102762.05</v>
          </cell>
        </row>
        <row r="46">
          <cell r="Y46">
            <v>-1137384</v>
          </cell>
        </row>
        <row r="53">
          <cell r="Y53">
            <v>33958.07</v>
          </cell>
        </row>
        <row r="58">
          <cell r="Y58">
            <v>-168989.66999999998</v>
          </cell>
        </row>
        <row r="69">
          <cell r="Y69">
            <v>-2393000</v>
          </cell>
        </row>
        <row r="70">
          <cell r="Y70">
            <v>-402</v>
          </cell>
        </row>
        <row r="73">
          <cell r="Y73">
            <v>271250</v>
          </cell>
        </row>
        <row r="81">
          <cell r="Y81">
            <v>-5672625</v>
          </cell>
        </row>
        <row r="85">
          <cell r="Y85">
            <v>-186671.74</v>
          </cell>
        </row>
        <row r="86">
          <cell r="Y86">
            <v>-2730</v>
          </cell>
        </row>
        <row r="87">
          <cell r="Y87">
            <v>-4542.35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45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9.5" customHeight="1">
      <c r="A1" s="12"/>
      <c r="B1" s="76"/>
      <c r="C1" s="76"/>
      <c r="D1" s="76"/>
      <c r="E1" s="76"/>
      <c r="F1" s="76"/>
      <c r="G1" s="76"/>
      <c r="H1" s="5"/>
    </row>
    <row r="2" spans="1:8" ht="15" customHeight="1">
      <c r="A2" s="91" t="s">
        <v>129</v>
      </c>
      <c r="B2" s="76"/>
      <c r="C2" s="76"/>
      <c r="D2" s="76"/>
      <c r="E2" s="76"/>
      <c r="F2" s="76"/>
      <c r="G2" s="76"/>
      <c r="H2" s="5"/>
    </row>
    <row r="3" ht="11.25" customHeight="1">
      <c r="H3" s="5"/>
    </row>
    <row r="4" spans="1:8" ht="14.25">
      <c r="A4" s="36" t="s">
        <v>119</v>
      </c>
      <c r="H4" s="5"/>
    </row>
    <row r="5" spans="1:8" ht="12.75">
      <c r="A5" s="37" t="s">
        <v>0</v>
      </c>
      <c r="H5" s="5"/>
    </row>
    <row r="6" ht="12.75">
      <c r="H6" s="5"/>
    </row>
    <row r="7" spans="1:8" ht="12.75">
      <c r="A7" s="19" t="s">
        <v>1</v>
      </c>
      <c r="H7" s="5"/>
    </row>
    <row r="8" spans="2:8" s="53" customFormat="1" ht="12.75">
      <c r="B8" s="58"/>
      <c r="D8" s="73" t="s">
        <v>109</v>
      </c>
      <c r="E8" s="59"/>
      <c r="F8" s="73" t="s">
        <v>108</v>
      </c>
      <c r="H8" s="60"/>
    </row>
    <row r="9" spans="4:8" s="53" customFormat="1" ht="12.75">
      <c r="D9" s="59" t="s">
        <v>2</v>
      </c>
      <c r="E9" s="59"/>
      <c r="F9" s="59" t="s">
        <v>2</v>
      </c>
      <c r="G9" s="58"/>
      <c r="H9" s="61"/>
    </row>
    <row r="10" spans="2:8" ht="12.75">
      <c r="B10" s="1"/>
      <c r="H10" s="5"/>
    </row>
    <row r="11" spans="2:8" ht="12.75">
      <c r="B11" s="2" t="s">
        <v>3</v>
      </c>
      <c r="D11" s="45">
        <f>+'[1]CONSOL-BS'!$U$12/1000</f>
        <v>50145.45607</v>
      </c>
      <c r="F11" s="3">
        <v>50986</v>
      </c>
      <c r="H11" s="5"/>
    </row>
    <row r="12" spans="2:8" ht="12.75">
      <c r="B12" s="13" t="s">
        <v>4</v>
      </c>
      <c r="D12" s="45">
        <f>+'[1]CONSOL-BS'!$U$19/1000</f>
        <v>12072.572219999998</v>
      </c>
      <c r="F12" s="3">
        <v>10464</v>
      </c>
      <c r="H12" s="5"/>
    </row>
    <row r="13" spans="2:8" ht="12.75">
      <c r="B13" s="13" t="s">
        <v>5</v>
      </c>
      <c r="D13" s="45">
        <f>+'[1]CONSOL-BS'!$U$23/1000</f>
        <v>3755.62971</v>
      </c>
      <c r="F13" s="3">
        <v>3756</v>
      </c>
      <c r="H13" s="5"/>
    </row>
    <row r="14" ht="9.75" customHeight="1">
      <c r="H14" s="5"/>
    </row>
    <row r="15" spans="2:8" ht="12.75">
      <c r="B15" s="2" t="s">
        <v>6</v>
      </c>
      <c r="H15" s="5"/>
    </row>
    <row r="16" spans="2:8" ht="12.75">
      <c r="B16" s="2" t="s">
        <v>7</v>
      </c>
      <c r="D16" s="46">
        <f>+'[1]CONSOL-BS'!$U$27/1000</f>
        <v>25199.84177</v>
      </c>
      <c r="E16" s="5"/>
      <c r="F16" s="7">
        <v>25718</v>
      </c>
      <c r="H16" s="5"/>
    </row>
    <row r="17" spans="2:8" ht="12.75">
      <c r="B17" s="2" t="s">
        <v>8</v>
      </c>
      <c r="D17" s="47">
        <f>+'[1]CONSOL-BS'!$U$28/1000</f>
        <v>78203.10808</v>
      </c>
      <c r="E17" s="5"/>
      <c r="F17" s="8">
        <v>65111</v>
      </c>
      <c r="H17" s="5"/>
    </row>
    <row r="18" spans="2:8" ht="12.75">
      <c r="B18" s="2" t="s">
        <v>9</v>
      </c>
      <c r="D18" s="47">
        <f>+'[1]CONSOL-BS'!$U$29/1000</f>
        <v>4702.537750000002</v>
      </c>
      <c r="E18" s="5"/>
      <c r="F18" s="8">
        <v>655</v>
      </c>
      <c r="H18" s="5"/>
    </row>
    <row r="19" spans="2:8" ht="12.75">
      <c r="B19" s="13" t="s">
        <v>10</v>
      </c>
      <c r="D19" s="47">
        <f>+'[1]CONSOL-BS'!$U$35/1000</f>
        <v>0.89695</v>
      </c>
      <c r="E19" s="5"/>
      <c r="F19" s="8">
        <v>8896</v>
      </c>
      <c r="H19" s="5"/>
    </row>
    <row r="20" spans="2:8" ht="12.75">
      <c r="B20" s="2" t="s">
        <v>11</v>
      </c>
      <c r="D20" s="47">
        <f>+'[1]CONSOL-BS'!$U$33/1000</f>
        <v>1895.5951200000002</v>
      </c>
      <c r="E20" s="5"/>
      <c r="F20" s="8">
        <v>2038</v>
      </c>
      <c r="H20" s="5"/>
    </row>
    <row r="21" spans="2:8" ht="12.75">
      <c r="B21" s="2" t="s">
        <v>12</v>
      </c>
      <c r="D21" s="47">
        <f>+'[1]CONSOL-BS'!$U$45/1000</f>
        <v>8543.355720000001</v>
      </c>
      <c r="E21" s="5"/>
      <c r="F21" s="8">
        <v>14543</v>
      </c>
      <c r="H21" s="5"/>
    </row>
    <row r="22" spans="2:8" ht="12.75">
      <c r="B22" s="2" t="s">
        <v>13</v>
      </c>
      <c r="D22" s="48">
        <f>+'[1]CONSOL-BS'!$U$46/1000</f>
        <v>18226.212640000005</v>
      </c>
      <c r="E22" s="5"/>
      <c r="F22" s="9">
        <v>10558</v>
      </c>
      <c r="H22" s="5"/>
    </row>
    <row r="23" spans="4:8" ht="12.75">
      <c r="D23" s="48">
        <f>SUM(D16:D22)</f>
        <v>136771.54803</v>
      </c>
      <c r="E23" s="5"/>
      <c r="F23" s="9">
        <f>SUM(F16:F22)</f>
        <v>127519</v>
      </c>
      <c r="H23" s="5"/>
    </row>
    <row r="24" ht="12.75" customHeight="1">
      <c r="H24" s="5"/>
    </row>
    <row r="25" spans="2:8" ht="12.75">
      <c r="B25" s="2" t="s">
        <v>14</v>
      </c>
      <c r="E25" s="5"/>
      <c r="F25" s="6"/>
      <c r="H25" s="5"/>
    </row>
    <row r="26" spans="2:8" ht="12.75">
      <c r="B26" s="2" t="s">
        <v>15</v>
      </c>
      <c r="D26" s="46">
        <f>+'[1]CONSOL-BS'!$U$51/1000</f>
        <v>40329.21749</v>
      </c>
      <c r="E26" s="5"/>
      <c r="F26" s="7">
        <v>27549</v>
      </c>
      <c r="H26" s="5"/>
    </row>
    <row r="27" spans="2:8" ht="12.75">
      <c r="B27" s="2" t="s">
        <v>16</v>
      </c>
      <c r="D27" s="47">
        <f>+'[1]CONSOL-BS'!$U$52/1000+1</f>
        <v>9969.385209999999</v>
      </c>
      <c r="E27" s="5"/>
      <c r="F27" s="8">
        <v>7364</v>
      </c>
      <c r="H27" s="5"/>
    </row>
    <row r="28" spans="2:8" ht="12.75">
      <c r="B28" s="13" t="s">
        <v>17</v>
      </c>
      <c r="D28" s="47">
        <f>+'[1]CONSOL-BS'!$U$54/1000</f>
        <v>362.70039</v>
      </c>
      <c r="E28" s="5"/>
      <c r="F28" s="8">
        <v>2411</v>
      </c>
      <c r="H28" s="5"/>
    </row>
    <row r="29" spans="2:8" ht="12.75">
      <c r="B29" s="2" t="s">
        <v>18</v>
      </c>
      <c r="D29" s="90">
        <f>+('[1]CONSOL-BS'!$U$64+'[1]CONSOL-BS'!$U$66)/1000</f>
        <v>5877.93</v>
      </c>
      <c r="E29" s="5"/>
      <c r="F29" s="74">
        <v>8577</v>
      </c>
      <c r="H29" s="5"/>
    </row>
    <row r="30" spans="2:8" ht="12.75">
      <c r="B30" s="2" t="s">
        <v>19</v>
      </c>
      <c r="D30" s="47">
        <f>+'[1]CONSOL-BS'!$U$61/1000</f>
        <v>0</v>
      </c>
      <c r="E30" s="5"/>
      <c r="F30" s="74">
        <v>5673</v>
      </c>
      <c r="H30" s="5"/>
    </row>
    <row r="31" spans="2:8" ht="12.75">
      <c r="B31" s="13" t="s">
        <v>89</v>
      </c>
      <c r="D31" s="48">
        <f>+'[1]CONSOL-BS'!$U$67/1000</f>
        <v>1680.5568400000002</v>
      </c>
      <c r="E31" s="5"/>
      <c r="F31" s="35">
        <v>1650</v>
      </c>
      <c r="H31" s="5"/>
    </row>
    <row r="32" spans="4:8" ht="12.75">
      <c r="D32" s="48">
        <f>SUM(D26:D31)</f>
        <v>58219.78993</v>
      </c>
      <c r="E32" s="5"/>
      <c r="F32" s="9">
        <f>SUM(F26:F31)</f>
        <v>53224</v>
      </c>
      <c r="H32" s="5"/>
    </row>
    <row r="33" ht="3.75" customHeight="1">
      <c r="H33" s="5"/>
    </row>
    <row r="34" spans="2:8" ht="15" customHeight="1">
      <c r="B34" s="2" t="s">
        <v>20</v>
      </c>
      <c r="D34" s="49">
        <f>+D23-D32</f>
        <v>78551.7581</v>
      </c>
      <c r="E34" s="5"/>
      <c r="F34" s="6">
        <f>+F23-F32</f>
        <v>74295</v>
      </c>
      <c r="H34" s="5"/>
    </row>
    <row r="35" spans="4:8" ht="15" customHeight="1" thickBot="1">
      <c r="D35" s="87">
        <f>+D34+D11+D12+D13+1</f>
        <v>144526.4161</v>
      </c>
      <c r="E35" s="5"/>
      <c r="F35" s="10">
        <f>+F34+F11+F12+F13</f>
        <v>139501</v>
      </c>
      <c r="H35" s="5"/>
    </row>
    <row r="36" ht="13.5" thickTop="1">
      <c r="H36" s="5"/>
    </row>
    <row r="37" ht="0.75" customHeight="1">
      <c r="H37" s="5"/>
    </row>
    <row r="38" spans="2:8" ht="12.75">
      <c r="B38" s="1" t="s">
        <v>21</v>
      </c>
      <c r="H38" s="5"/>
    </row>
    <row r="39" spans="2:8" ht="12.75">
      <c r="B39" s="2" t="s">
        <v>22</v>
      </c>
      <c r="D39" s="45">
        <f>+'[1]CONSOL-BS'!$U$76/1000</f>
        <v>81481</v>
      </c>
      <c r="E39" s="5"/>
      <c r="F39" s="3">
        <v>81264</v>
      </c>
      <c r="H39" s="5"/>
    </row>
    <row r="40" spans="5:8" ht="7.5" customHeight="1">
      <c r="E40" s="5"/>
      <c r="H40" s="5"/>
    </row>
    <row r="41" spans="2:8" ht="12.75">
      <c r="B41" s="2" t="s">
        <v>23</v>
      </c>
      <c r="D41" s="46"/>
      <c r="E41" s="5"/>
      <c r="F41" s="7"/>
      <c r="H41" s="5"/>
    </row>
    <row r="42" spans="2:8" ht="12.75">
      <c r="B42" s="13" t="s">
        <v>24</v>
      </c>
      <c r="D42" s="47">
        <f>+'[1]CONSOL-BS'!$U$92/1000</f>
        <v>48613.82344461199</v>
      </c>
      <c r="E42" s="5"/>
      <c r="F42" s="8">
        <v>43941</v>
      </c>
      <c r="H42" s="5"/>
    </row>
    <row r="43" spans="2:8" ht="12.75">
      <c r="B43" s="2" t="s">
        <v>25</v>
      </c>
      <c r="D43" s="47">
        <f>+'[1]CONSOL-BS'!$U$82/1000</f>
        <v>5559.49256</v>
      </c>
      <c r="E43" s="5"/>
      <c r="F43" s="8">
        <v>5505</v>
      </c>
      <c r="H43" s="5"/>
    </row>
    <row r="44" spans="2:8" ht="12.75">
      <c r="B44" s="13" t="s">
        <v>26</v>
      </c>
      <c r="D44" s="48">
        <f>+'[1]CONSOL-BS'!$U$89/1000</f>
        <v>779.0389766526603</v>
      </c>
      <c r="E44" s="5"/>
      <c r="F44" s="9">
        <v>783</v>
      </c>
      <c r="H44" s="5"/>
    </row>
    <row r="45" spans="4:8" ht="12.75">
      <c r="D45" s="50">
        <f>SUM(D42:D44)</f>
        <v>54952.354981264645</v>
      </c>
      <c r="E45" s="5"/>
      <c r="F45" s="34">
        <f>SUM(F42:F44)</f>
        <v>50229</v>
      </c>
      <c r="H45" s="5"/>
    </row>
    <row r="46" spans="2:8" ht="15" customHeight="1">
      <c r="B46" s="13" t="s">
        <v>27</v>
      </c>
      <c r="D46" s="51">
        <f>+D45+D39</f>
        <v>136433.35498126465</v>
      </c>
      <c r="E46" s="5"/>
      <c r="F46" s="5">
        <f>+F45+F39</f>
        <v>131493</v>
      </c>
      <c r="H46" s="5"/>
    </row>
    <row r="47" spans="2:8" ht="15" customHeight="1">
      <c r="B47" s="15" t="s">
        <v>28</v>
      </c>
      <c r="D47" s="45">
        <f>+'[1]CONSOL-BS'!$U$96/1000</f>
        <v>4790.0606587353395</v>
      </c>
      <c r="E47" s="5"/>
      <c r="F47" s="5">
        <v>4698</v>
      </c>
      <c r="H47" s="5"/>
    </row>
    <row r="48" spans="2:8" ht="12.75">
      <c r="B48" s="2" t="s">
        <v>29</v>
      </c>
      <c r="H48" s="5"/>
    </row>
    <row r="49" spans="2:8" ht="12.75">
      <c r="B49" s="2" t="s">
        <v>30</v>
      </c>
      <c r="D49" s="44">
        <v>0</v>
      </c>
      <c r="F49" s="18">
        <v>7</v>
      </c>
      <c r="H49" s="5"/>
    </row>
    <row r="50" spans="2:8" ht="12.75">
      <c r="B50" s="2" t="s">
        <v>31</v>
      </c>
      <c r="D50" s="45">
        <f>+'[1]CONSOL-BS'!$U$103/1000</f>
        <v>3303</v>
      </c>
      <c r="F50" s="3">
        <v>3303</v>
      </c>
      <c r="H50" s="5" t="s">
        <v>114</v>
      </c>
    </row>
    <row r="51" spans="4:8" ht="13.5" thickBot="1">
      <c r="D51" s="87">
        <f>SUM(D46:D50)</f>
        <v>144526.41564</v>
      </c>
      <c r="E51" s="5"/>
      <c r="F51" s="10">
        <f>SUM(F46:F50)</f>
        <v>139501</v>
      </c>
      <c r="H51" s="5"/>
    </row>
    <row r="52" ht="8.25" customHeight="1" thickTop="1">
      <c r="H52" s="5"/>
    </row>
    <row r="53" spans="2:8" ht="12.75">
      <c r="B53" s="2" t="s">
        <v>32</v>
      </c>
      <c r="D53" s="52">
        <f>+D46/(D39*2)</f>
        <v>0.8372096254419107</v>
      </c>
      <c r="E53" s="11"/>
      <c r="F53" s="11">
        <f>+F46/(F39*2)</f>
        <v>0.8090482870643827</v>
      </c>
      <c r="H53" s="5"/>
    </row>
    <row r="54" spans="4:8" ht="12.75">
      <c r="D54" s="52"/>
      <c r="E54" s="11"/>
      <c r="F54" s="11"/>
      <c r="H54" s="5"/>
    </row>
    <row r="55" spans="4:8" ht="12.75">
      <c r="D55" s="52"/>
      <c r="E55" s="11"/>
      <c r="F55" s="11"/>
      <c r="H55" s="5"/>
    </row>
    <row r="56" spans="2:8" ht="12.75" hidden="1">
      <c r="B56" s="13" t="s">
        <v>102</v>
      </c>
      <c r="D56" s="11"/>
      <c r="E56" s="11"/>
      <c r="F56" s="11"/>
      <c r="H56" s="5"/>
    </row>
    <row r="57" spans="2:8" ht="12.75" hidden="1">
      <c r="B57" s="2" t="s">
        <v>101</v>
      </c>
      <c r="D57" s="11"/>
      <c r="E57" s="11"/>
      <c r="F57" s="11"/>
      <c r="H57" s="5"/>
    </row>
    <row r="58" spans="2:8" ht="12.75" hidden="1">
      <c r="B58" s="13" t="s">
        <v>103</v>
      </c>
      <c r="D58" s="11"/>
      <c r="E58" s="11"/>
      <c r="F58" s="11"/>
      <c r="H58" s="5"/>
    </row>
    <row r="59" ht="12.75" hidden="1">
      <c r="H59" s="5"/>
    </row>
    <row r="60" spans="2:8" ht="12.75">
      <c r="B60" s="80" t="s">
        <v>126</v>
      </c>
      <c r="H60" s="5"/>
    </row>
    <row r="61" spans="2:8" ht="12.75">
      <c r="B61" s="62" t="s">
        <v>33</v>
      </c>
      <c r="H61" s="5"/>
    </row>
    <row r="62" ht="12.75">
      <c r="D62" s="52"/>
    </row>
    <row r="65" ht="12.75">
      <c r="D65" s="44"/>
    </row>
  </sheetData>
  <printOptions/>
  <pageMargins left="1.3" right="0.5" top="0.88" bottom="0.5" header="0.25" footer="0.25"/>
  <pageSetup horizontalDpi="180" verticalDpi="180" orientation="portrait" scale="95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3.00390625" style="2" customWidth="1"/>
    <col min="2" max="2" width="36.140625" style="2" customWidth="1"/>
    <col min="3" max="3" width="0.5625" style="2" customWidth="1"/>
    <col min="4" max="4" width="12.7109375" style="18" customWidth="1"/>
    <col min="5" max="5" width="0.85546875" style="17" customWidth="1"/>
    <col min="6" max="6" width="12.7109375" style="18" customWidth="1"/>
    <col min="7" max="7" width="0.85546875" style="17" customWidth="1"/>
    <col min="8" max="8" width="12.7109375" style="17" customWidth="1"/>
    <col min="9" max="9" width="0.85546875" style="17" customWidth="1"/>
    <col min="10" max="10" width="12.7109375" style="18" customWidth="1"/>
    <col min="11" max="11" width="0.85546875" style="2" customWidth="1"/>
    <col min="12" max="16384" width="9.140625" style="2" customWidth="1"/>
  </cols>
  <sheetData>
    <row r="1" spans="1:10" ht="18.7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91" t="s">
        <v>129</v>
      </c>
      <c r="B2" s="79"/>
      <c r="C2" s="79"/>
      <c r="D2" s="79"/>
      <c r="E2" s="79"/>
      <c r="F2" s="79"/>
      <c r="G2" s="79"/>
      <c r="H2" s="79"/>
      <c r="I2" s="79"/>
      <c r="J2" s="79"/>
    </row>
    <row r="4" ht="14.25">
      <c r="A4" s="36" t="str">
        <f>+'balance sheet'!A4</f>
        <v>First quarter interim report for the financial period ended 30 June 2005</v>
      </c>
    </row>
    <row r="5" ht="12.75">
      <c r="A5" s="37" t="s">
        <v>0</v>
      </c>
    </row>
    <row r="6" spans="4:8" ht="12.75">
      <c r="D6" s="29"/>
      <c r="H6" s="20"/>
    </row>
    <row r="7" spans="1:8" ht="12.75">
      <c r="A7" s="19" t="s">
        <v>34</v>
      </c>
      <c r="D7" s="29"/>
      <c r="H7" s="20"/>
    </row>
    <row r="8" spans="4:8" ht="12.75">
      <c r="D8" s="29"/>
      <c r="F8" s="2"/>
      <c r="H8" s="20"/>
    </row>
    <row r="9" spans="4:10" ht="12.75">
      <c r="D9" s="82" t="s">
        <v>35</v>
      </c>
      <c r="E9" s="81"/>
      <c r="F9" s="81"/>
      <c r="G9" s="30"/>
      <c r="H9" s="77" t="s">
        <v>36</v>
      </c>
      <c r="I9" s="77"/>
      <c r="J9" s="77"/>
    </row>
    <row r="10" spans="4:10" s="53" customFormat="1" ht="12.75">
      <c r="D10" s="54" t="s">
        <v>37</v>
      </c>
      <c r="E10" s="55"/>
      <c r="F10" s="54" t="s">
        <v>38</v>
      </c>
      <c r="G10" s="55"/>
      <c r="H10" s="55" t="s">
        <v>37</v>
      </c>
      <c r="I10" s="55"/>
      <c r="J10" s="54" t="s">
        <v>38</v>
      </c>
    </row>
    <row r="11" spans="4:10" s="53" customFormat="1" ht="12.75">
      <c r="D11" s="54" t="s">
        <v>39</v>
      </c>
      <c r="E11" s="55"/>
      <c r="F11" s="54" t="s">
        <v>40</v>
      </c>
      <c r="G11" s="55"/>
      <c r="H11" s="55" t="s">
        <v>39</v>
      </c>
      <c r="I11" s="55"/>
      <c r="J11" s="54" t="s">
        <v>41</v>
      </c>
    </row>
    <row r="12" spans="4:10" s="53" customFormat="1" ht="12.75">
      <c r="D12" s="54" t="s">
        <v>42</v>
      </c>
      <c r="E12" s="55"/>
      <c r="F12" s="54" t="s">
        <v>42</v>
      </c>
      <c r="G12" s="55"/>
      <c r="H12" s="55" t="s">
        <v>43</v>
      </c>
      <c r="I12" s="55"/>
      <c r="J12" s="54" t="s">
        <v>44</v>
      </c>
    </row>
    <row r="13" spans="4:10" ht="12.75">
      <c r="D13" s="22"/>
      <c r="E13" s="21"/>
      <c r="F13" s="22"/>
      <c r="G13" s="21"/>
      <c r="H13" s="21"/>
      <c r="I13" s="21"/>
      <c r="J13" s="22"/>
    </row>
    <row r="14" spans="4:10" s="53" customFormat="1" ht="12.75">
      <c r="D14" s="83" t="str">
        <f>+H14</f>
        <v>30/6/05</v>
      </c>
      <c r="E14" s="55"/>
      <c r="F14" s="83" t="s">
        <v>110</v>
      </c>
      <c r="G14" s="55"/>
      <c r="H14" s="84" t="s">
        <v>109</v>
      </c>
      <c r="I14" s="55"/>
      <c r="J14" s="83" t="str">
        <f>+F14</f>
        <v>30/6/04</v>
      </c>
    </row>
    <row r="15" spans="4:10" s="53" customFormat="1" ht="12.75">
      <c r="D15" s="54" t="s">
        <v>2</v>
      </c>
      <c r="E15" s="55"/>
      <c r="F15" s="54" t="s">
        <v>2</v>
      </c>
      <c r="G15" s="55"/>
      <c r="H15" s="54" t="s">
        <v>2</v>
      </c>
      <c r="I15" s="55"/>
      <c r="J15" s="54" t="s">
        <v>2</v>
      </c>
    </row>
    <row r="16" spans="4:10" ht="12.75">
      <c r="D16" s="31"/>
      <c r="E16" s="23"/>
      <c r="F16" s="31"/>
      <c r="G16" s="23"/>
      <c r="H16" s="23"/>
      <c r="I16" s="23"/>
      <c r="J16" s="31"/>
    </row>
    <row r="17" spans="2:10" ht="12.75">
      <c r="B17" s="2" t="s">
        <v>45</v>
      </c>
      <c r="D17" s="38">
        <f>+H17</f>
        <v>72850.69496</v>
      </c>
      <c r="E17" s="32"/>
      <c r="F17" s="24">
        <v>65459</v>
      </c>
      <c r="G17" s="32"/>
      <c r="H17" s="38">
        <f>+'[1]CONSOL-IS'!$U$9/1000</f>
        <v>72850.69496</v>
      </c>
      <c r="I17" s="32"/>
      <c r="J17" s="24">
        <f>+F17</f>
        <v>65459</v>
      </c>
    </row>
    <row r="18" spans="4:10" ht="12.75">
      <c r="D18" s="39"/>
      <c r="E18" s="28"/>
      <c r="F18" s="25"/>
      <c r="G18" s="28"/>
      <c r="H18" s="39"/>
      <c r="I18" s="28"/>
      <c r="J18" s="25"/>
    </row>
    <row r="19" spans="2:10" ht="12.75">
      <c r="B19" s="2" t="s">
        <v>46</v>
      </c>
      <c r="D19" s="40">
        <f>+H19</f>
        <v>-68521.16398</v>
      </c>
      <c r="E19" s="28"/>
      <c r="F19" s="33">
        <v>-60028</v>
      </c>
      <c r="G19" s="28"/>
      <c r="H19" s="40">
        <f>+H23-H21-H17</f>
        <v>-68521.16398</v>
      </c>
      <c r="I19" s="28"/>
      <c r="J19" s="33">
        <f>+F19</f>
        <v>-60028</v>
      </c>
    </row>
    <row r="20" spans="4:10" ht="12.75">
      <c r="D20" s="40"/>
      <c r="E20" s="28"/>
      <c r="F20" s="33"/>
      <c r="G20" s="28"/>
      <c r="H20" s="38"/>
      <c r="I20" s="28"/>
      <c r="J20" s="33"/>
    </row>
    <row r="21" spans="1:10" ht="12.75">
      <c r="A21" s="4"/>
      <c r="B21" s="2" t="s">
        <v>47</v>
      </c>
      <c r="D21" s="41">
        <f>+H21</f>
        <v>250.46902</v>
      </c>
      <c r="E21" s="28"/>
      <c r="F21" s="26">
        <v>480</v>
      </c>
      <c r="G21" s="28"/>
      <c r="H21" s="43">
        <f>+'[1]CONSOL-IS'!$U$46/1000</f>
        <v>250.46902</v>
      </c>
      <c r="I21" s="28"/>
      <c r="J21" s="26">
        <f>+F21</f>
        <v>480</v>
      </c>
    </row>
    <row r="22" spans="2:10" ht="12.75">
      <c r="B22" s="2" t="s">
        <v>48</v>
      </c>
      <c r="D22" s="39"/>
      <c r="F22" s="25"/>
      <c r="H22" s="44"/>
      <c r="J22" s="25"/>
    </row>
    <row r="23" spans="2:10" ht="12.75">
      <c r="B23" s="13" t="s">
        <v>49</v>
      </c>
      <c r="D23" s="39">
        <f>+D17+D19+D21</f>
        <v>4579.999999999996</v>
      </c>
      <c r="F23" s="25">
        <v>5911</v>
      </c>
      <c r="H23" s="39">
        <v>4580</v>
      </c>
      <c r="J23" s="25">
        <f>+F23</f>
        <v>5911</v>
      </c>
    </row>
    <row r="24" spans="4:10" ht="12.75">
      <c r="D24" s="39"/>
      <c r="F24" s="25"/>
      <c r="H24" s="44"/>
      <c r="J24" s="25"/>
    </row>
    <row r="25" spans="2:59" ht="12.75">
      <c r="B25" s="13" t="s">
        <v>50</v>
      </c>
      <c r="D25" s="39">
        <f>+H25</f>
        <v>-114.03382</v>
      </c>
      <c r="E25" s="28"/>
      <c r="F25" s="25">
        <v>-240</v>
      </c>
      <c r="G25" s="28"/>
      <c r="H25" s="38">
        <f>-'[1]CONSOL-IS'!$U$28/1000</f>
        <v>-114.03382</v>
      </c>
      <c r="I25" s="28"/>
      <c r="J25" s="25">
        <f>+F25</f>
        <v>-240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4:59" ht="12.75">
      <c r="D26" s="39"/>
      <c r="E26" s="28"/>
      <c r="F26" s="25"/>
      <c r="G26" s="28"/>
      <c r="H26" s="39"/>
      <c r="I26" s="28"/>
      <c r="J26" s="2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2:59" ht="12.75">
      <c r="B27" s="13" t="s">
        <v>51</v>
      </c>
      <c r="D27" s="42">
        <f>+H27</f>
        <v>2234.2135</v>
      </c>
      <c r="E27" s="28"/>
      <c r="F27" s="26">
        <v>1081</v>
      </c>
      <c r="G27" s="28"/>
      <c r="H27" s="43">
        <f>+'[1]CONSOL-IS'!$U$50/1000</f>
        <v>2234.2135</v>
      </c>
      <c r="I27" s="28"/>
      <c r="J27" s="26">
        <f>+F27</f>
        <v>1081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4:59" ht="12.75">
      <c r="D28" s="39"/>
      <c r="E28" s="28"/>
      <c r="F28" s="25"/>
      <c r="G28" s="28"/>
      <c r="H28" s="39"/>
      <c r="I28" s="28"/>
      <c r="J28" s="2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2:59" ht="12.75">
      <c r="B29" s="13" t="s">
        <v>52</v>
      </c>
      <c r="D29" s="39">
        <f>+H29</f>
        <v>6700</v>
      </c>
      <c r="E29" s="28"/>
      <c r="F29" s="25">
        <v>6752</v>
      </c>
      <c r="G29" s="28"/>
      <c r="H29" s="39">
        <v>6700</v>
      </c>
      <c r="I29" s="28"/>
      <c r="J29" s="25">
        <f>+F29</f>
        <v>6752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4:59" ht="12.75">
      <c r="D30" s="39"/>
      <c r="E30" s="28"/>
      <c r="F30" s="25"/>
      <c r="G30" s="28"/>
      <c r="H30" s="38"/>
      <c r="I30" s="28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2:10" ht="12.75">
      <c r="B31" s="2" t="s">
        <v>53</v>
      </c>
      <c r="D31" s="41">
        <f>+H31</f>
        <v>-1934.57978</v>
      </c>
      <c r="F31" s="26">
        <v>-1884</v>
      </c>
      <c r="H31" s="41">
        <f>+'[1]CONSOL-IS'!$U$61/1000+1</f>
        <v>-1934.57978</v>
      </c>
      <c r="J31" s="26">
        <f>+F31</f>
        <v>-1884</v>
      </c>
    </row>
    <row r="32" spans="4:10" ht="12.75">
      <c r="D32" s="39"/>
      <c r="E32" s="28"/>
      <c r="F32" s="25"/>
      <c r="G32" s="28"/>
      <c r="H32" s="38"/>
      <c r="I32" s="28"/>
      <c r="J32" s="25"/>
    </row>
    <row r="33" spans="2:10" ht="12.75">
      <c r="B33" s="13" t="s">
        <v>54</v>
      </c>
      <c r="D33" s="39">
        <f>+D29+D31</f>
        <v>4765.42022</v>
      </c>
      <c r="E33" s="28"/>
      <c r="F33" s="25">
        <f>+F29+F31</f>
        <v>4868</v>
      </c>
      <c r="G33" s="28"/>
      <c r="H33" s="39">
        <f>+H29+H31</f>
        <v>4765.42022</v>
      </c>
      <c r="I33" s="28"/>
      <c r="J33" s="25">
        <f>+J29+J31</f>
        <v>4868</v>
      </c>
    </row>
    <row r="34" spans="4:10" ht="12.75">
      <c r="D34" s="39"/>
      <c r="E34" s="28"/>
      <c r="F34" s="25"/>
      <c r="G34" s="28"/>
      <c r="H34" s="38"/>
      <c r="I34" s="28"/>
      <c r="J34" s="25"/>
    </row>
    <row r="35" spans="2:10" ht="12.75">
      <c r="B35" s="13" t="s">
        <v>28</v>
      </c>
      <c r="D35" s="41">
        <f>+H35</f>
        <v>-91.99663538799904</v>
      </c>
      <c r="E35" s="28"/>
      <c r="F35" s="26">
        <v>-619</v>
      </c>
      <c r="G35" s="28"/>
      <c r="H35" s="41">
        <f>+'[1]CONSOL-IS'!$U$65/1000</f>
        <v>-91.99663538799904</v>
      </c>
      <c r="I35" s="28"/>
      <c r="J35" s="26">
        <f>+F35</f>
        <v>-619</v>
      </c>
    </row>
    <row r="36" spans="4:10" ht="12.75">
      <c r="D36" s="39"/>
      <c r="E36" s="28"/>
      <c r="F36" s="25"/>
      <c r="G36" s="28"/>
      <c r="H36" s="39"/>
      <c r="I36" s="28"/>
      <c r="J36" s="25"/>
    </row>
    <row r="37" spans="1:10" ht="13.5" thickBot="1">
      <c r="A37" s="13"/>
      <c r="B37" s="13" t="s">
        <v>55</v>
      </c>
      <c r="D37" s="64">
        <f>+D33+D35</f>
        <v>4673.423584612001</v>
      </c>
      <c r="E37" s="28"/>
      <c r="F37" s="65">
        <f>+F33+F35</f>
        <v>4249</v>
      </c>
      <c r="G37" s="28"/>
      <c r="H37" s="66">
        <f>+H33+H35</f>
        <v>4673.423584612001</v>
      </c>
      <c r="I37" s="28"/>
      <c r="J37" s="65">
        <f>+J33+J35</f>
        <v>4249</v>
      </c>
    </row>
    <row r="38" spans="4:10" ht="12.75">
      <c r="D38" s="39"/>
      <c r="E38" s="28"/>
      <c r="F38" s="25"/>
      <c r="G38" s="28"/>
      <c r="H38" s="39"/>
      <c r="I38" s="28"/>
      <c r="J38" s="25"/>
    </row>
    <row r="39" spans="2:10" ht="12.75">
      <c r="B39" s="13" t="s">
        <v>104</v>
      </c>
      <c r="D39" s="39"/>
      <c r="E39" s="28"/>
      <c r="F39" s="25"/>
      <c r="G39" s="28"/>
      <c r="H39" s="39"/>
      <c r="I39" s="28"/>
      <c r="J39" s="25" t="s">
        <v>56</v>
      </c>
    </row>
    <row r="40" spans="2:10" ht="13.5" thickBot="1">
      <c r="B40" s="15" t="s">
        <v>57</v>
      </c>
      <c r="D40" s="85">
        <v>2.87</v>
      </c>
      <c r="E40" s="28"/>
      <c r="F40" s="27">
        <f>5.45/2</f>
        <v>2.725</v>
      </c>
      <c r="G40" s="28"/>
      <c r="H40" s="85">
        <v>2.87</v>
      </c>
      <c r="I40" s="28"/>
      <c r="J40" s="27">
        <v>2.73</v>
      </c>
    </row>
    <row r="41" spans="2:10" ht="13.5" thickBot="1">
      <c r="B41" s="15" t="s">
        <v>58</v>
      </c>
      <c r="D41" s="86">
        <v>2.83</v>
      </c>
      <c r="E41" s="28"/>
      <c r="F41" s="63" t="s">
        <v>100</v>
      </c>
      <c r="G41" s="28">
        <v>0.02</v>
      </c>
      <c r="H41" s="86">
        <v>2.83</v>
      </c>
      <c r="I41" s="28"/>
      <c r="J41" s="63" t="s">
        <v>100</v>
      </c>
    </row>
    <row r="42" spans="2:10" ht="12.75">
      <c r="B42" s="15"/>
      <c r="D42" s="88"/>
      <c r="E42" s="28"/>
      <c r="F42" s="89"/>
      <c r="G42" s="28"/>
      <c r="H42" s="88"/>
      <c r="I42" s="28"/>
      <c r="J42" s="89"/>
    </row>
    <row r="43" spans="2:10" ht="12.75">
      <c r="B43" s="15"/>
      <c r="D43" s="88"/>
      <c r="E43" s="28"/>
      <c r="F43" s="89"/>
      <c r="G43" s="28"/>
      <c r="H43" s="88"/>
      <c r="I43" s="28"/>
      <c r="J43" s="89"/>
    </row>
    <row r="44" spans="2:10" ht="12.75" hidden="1">
      <c r="B44" s="13" t="s">
        <v>105</v>
      </c>
      <c r="D44" s="11"/>
      <c r="E44" s="11"/>
      <c r="F44" s="11"/>
      <c r="G44" s="28"/>
      <c r="H44" s="25"/>
      <c r="I44" s="28"/>
      <c r="J44" s="25"/>
    </row>
    <row r="45" spans="2:10" ht="12.75" hidden="1">
      <c r="B45" s="13" t="s">
        <v>106</v>
      </c>
      <c r="D45" s="11"/>
      <c r="E45" s="11"/>
      <c r="F45" s="11"/>
      <c r="G45" s="28"/>
      <c r="H45" s="25"/>
      <c r="I45" s="28"/>
      <c r="J45" s="25"/>
    </row>
    <row r="46" spans="2:10" ht="12.75" hidden="1">
      <c r="B46" s="15" t="s">
        <v>107</v>
      </c>
      <c r="D46" s="11"/>
      <c r="E46" s="11"/>
      <c r="F46" s="11"/>
      <c r="G46" s="28"/>
      <c r="H46" s="28"/>
      <c r="I46" s="28"/>
      <c r="J46" s="25"/>
    </row>
    <row r="47" spans="4:10" ht="12.75" hidden="1">
      <c r="D47" s="25"/>
      <c r="E47" s="28"/>
      <c r="F47" s="25"/>
      <c r="G47" s="28"/>
      <c r="H47" s="25"/>
      <c r="I47" s="28"/>
      <c r="J47" s="25"/>
    </row>
    <row r="48" spans="2:10" ht="12.75">
      <c r="B48" s="80" t="s">
        <v>126</v>
      </c>
      <c r="D48" s="25"/>
      <c r="E48" s="28"/>
      <c r="F48" s="25"/>
      <c r="G48" s="28"/>
      <c r="H48" s="25"/>
      <c r="I48" s="28"/>
      <c r="J48" s="25"/>
    </row>
    <row r="49" spans="2:10" ht="12.75">
      <c r="B49" s="62" t="s">
        <v>33</v>
      </c>
      <c r="D49" s="25"/>
      <c r="E49" s="28"/>
      <c r="F49" s="25"/>
      <c r="G49" s="28"/>
      <c r="H49" s="25"/>
      <c r="I49" s="28"/>
      <c r="J49" s="25"/>
    </row>
    <row r="50" spans="4:10" ht="12.75">
      <c r="D50" s="25"/>
      <c r="E50" s="28"/>
      <c r="F50" s="25"/>
      <c r="G50" s="28"/>
      <c r="H50" s="25"/>
      <c r="I50" s="28"/>
      <c r="J50" s="25"/>
    </row>
    <row r="51" spans="4:10" ht="12.75">
      <c r="D51" s="25"/>
      <c r="E51" s="28"/>
      <c r="F51" s="25"/>
      <c r="G51" s="28"/>
      <c r="H51" s="28"/>
      <c r="I51" s="28"/>
      <c r="J51" s="25"/>
    </row>
    <row r="52" spans="4:10" ht="12.75">
      <c r="D52" s="25"/>
      <c r="E52" s="28"/>
      <c r="F52" s="25"/>
      <c r="G52" s="28"/>
      <c r="H52" s="25"/>
      <c r="I52" s="28"/>
      <c r="J52" s="25"/>
    </row>
    <row r="53" spans="4:10" ht="12.75">
      <c r="D53" s="25"/>
      <c r="E53" s="28"/>
      <c r="F53" s="25"/>
      <c r="G53" s="28"/>
      <c r="H53" s="25"/>
      <c r="I53" s="28"/>
      <c r="J53" s="25"/>
    </row>
    <row r="54" spans="4:10" ht="12.75">
      <c r="D54" s="25"/>
      <c r="E54" s="28"/>
      <c r="F54" s="25"/>
      <c r="G54" s="28"/>
      <c r="H54" s="25"/>
      <c r="I54" s="28"/>
      <c r="J54" s="25"/>
    </row>
  </sheetData>
  <printOptions/>
  <pageMargins left="0.81" right="0.41" top="1.5" bottom="0.5" header="0.25" footer="0.25"/>
  <pageSetup fitToHeight="1" fitToWidth="1" horizontalDpi="180" verticalDpi="180" orientation="portrait" paperSize="9" scale="97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2.421875" style="2" customWidth="1"/>
    <col min="2" max="2" width="31.8515625" style="2" customWidth="1"/>
    <col min="3" max="3" width="0.71875" style="2" customWidth="1"/>
    <col min="4" max="4" width="10.57421875" style="2" bestFit="1" customWidth="1"/>
    <col min="5" max="5" width="0.85546875" style="2" customWidth="1"/>
    <col min="6" max="6" width="8.8515625" style="2" customWidth="1"/>
    <col min="7" max="7" width="0.71875" style="2" customWidth="1"/>
    <col min="8" max="8" width="13.7109375" style="2" customWidth="1"/>
    <col min="9" max="9" width="0.85546875" style="2" customWidth="1"/>
    <col min="10" max="10" width="11.7109375" style="2" bestFit="1" customWidth="1"/>
    <col min="11" max="11" width="0.85546875" style="2" customWidth="1"/>
    <col min="12" max="12" width="11.57421875" style="2" bestFit="1" customWidth="1"/>
    <col min="13" max="16384" width="9.140625" style="2" customWidth="1"/>
  </cols>
  <sheetData>
    <row r="1" spans="1:12" ht="18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>
      <c r="A2" s="76"/>
      <c r="B2" s="91" t="s">
        <v>129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12.75">
      <c r="A3" s="12"/>
    </row>
    <row r="4" ht="14.25">
      <c r="A4" s="36" t="str">
        <f>+'balance sheet'!A4</f>
        <v>First quarter interim report for the financial period ended 30 June 2005</v>
      </c>
    </row>
    <row r="5" ht="12.75">
      <c r="A5" s="37" t="s">
        <v>0</v>
      </c>
    </row>
    <row r="7" ht="12.75">
      <c r="A7" s="1" t="s">
        <v>59</v>
      </c>
    </row>
    <row r="9" spans="4:11" s="53" customFormat="1" ht="12.75">
      <c r="D9" s="70" t="s">
        <v>60</v>
      </c>
      <c r="E9" s="58"/>
      <c r="F9" s="58" t="s">
        <v>60</v>
      </c>
      <c r="G9" s="58"/>
      <c r="H9" s="70" t="s">
        <v>61</v>
      </c>
      <c r="I9" s="58"/>
      <c r="J9" s="58" t="s">
        <v>62</v>
      </c>
      <c r="K9" s="58"/>
    </row>
    <row r="10" spans="4:12" s="53" customFormat="1" ht="12.75">
      <c r="D10" s="58" t="s">
        <v>63</v>
      </c>
      <c r="E10" s="58"/>
      <c r="F10" s="58" t="s">
        <v>64</v>
      </c>
      <c r="G10" s="58"/>
      <c r="H10" s="70" t="s">
        <v>65</v>
      </c>
      <c r="I10" s="58"/>
      <c r="J10" s="58" t="s">
        <v>66</v>
      </c>
      <c r="K10" s="58"/>
      <c r="L10" s="58" t="s">
        <v>67</v>
      </c>
    </row>
    <row r="11" spans="4:12" s="53" customFormat="1" ht="12.75">
      <c r="D11" s="70" t="s">
        <v>2</v>
      </c>
      <c r="E11" s="58"/>
      <c r="F11" s="70" t="s">
        <v>2</v>
      </c>
      <c r="G11" s="70"/>
      <c r="H11" s="58" t="s">
        <v>2</v>
      </c>
      <c r="I11" s="58"/>
      <c r="J11" s="70" t="s">
        <v>2</v>
      </c>
      <c r="K11" s="58"/>
      <c r="L11" s="70" t="s">
        <v>2</v>
      </c>
    </row>
    <row r="13" spans="2:12" ht="12.75">
      <c r="B13" s="13" t="s">
        <v>111</v>
      </c>
      <c r="D13" s="45">
        <v>81264</v>
      </c>
      <c r="E13" s="45">
        <f aca="true" t="shared" si="0" ref="E13:K13">E54</f>
        <v>0</v>
      </c>
      <c r="F13" s="45">
        <v>5505</v>
      </c>
      <c r="G13" s="45">
        <f t="shared" si="0"/>
        <v>0</v>
      </c>
      <c r="H13" s="45">
        <v>783</v>
      </c>
      <c r="I13" s="45">
        <f t="shared" si="0"/>
        <v>0</v>
      </c>
      <c r="J13" s="45">
        <v>43941</v>
      </c>
      <c r="K13" s="45">
        <f t="shared" si="0"/>
        <v>0</v>
      </c>
      <c r="L13" s="45">
        <f>SUM(D13:K13)</f>
        <v>131493</v>
      </c>
    </row>
    <row r="14" spans="2:12" ht="12.75">
      <c r="B14" s="13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12.75">
      <c r="B15" s="13" t="s">
        <v>95</v>
      </c>
      <c r="D15" s="45"/>
      <c r="E15" s="45"/>
      <c r="F15" s="52"/>
      <c r="G15" s="45"/>
      <c r="H15" s="45"/>
      <c r="I15" s="45"/>
      <c r="J15" s="45"/>
      <c r="K15" s="45"/>
      <c r="L15" s="45"/>
    </row>
    <row r="16" spans="2:12" ht="12.75">
      <c r="B16" s="13" t="s">
        <v>120</v>
      </c>
      <c r="D16" s="45">
        <v>0</v>
      </c>
      <c r="E16" s="45"/>
      <c r="F16" s="52">
        <v>0</v>
      </c>
      <c r="G16" s="45"/>
      <c r="H16" s="45">
        <v>-4</v>
      </c>
      <c r="I16" s="45"/>
      <c r="J16" s="45">
        <v>0</v>
      </c>
      <c r="K16" s="45"/>
      <c r="L16" s="45">
        <f>SUM(D16:K16)</f>
        <v>-4</v>
      </c>
    </row>
    <row r="17" spans="4:12" ht="12.75">
      <c r="D17" s="45"/>
      <c r="E17" s="45"/>
      <c r="F17" s="45"/>
      <c r="G17" s="45"/>
      <c r="H17" s="45"/>
      <c r="I17" s="45"/>
      <c r="J17" s="45"/>
      <c r="K17" s="45"/>
      <c r="L17" s="45"/>
    </row>
    <row r="18" spans="2:12" ht="12.75">
      <c r="B18" s="13" t="s">
        <v>121</v>
      </c>
      <c r="D18" s="45">
        <v>0</v>
      </c>
      <c r="E18" s="45"/>
      <c r="F18" s="45">
        <v>0</v>
      </c>
      <c r="G18" s="45"/>
      <c r="H18" s="45">
        <v>0</v>
      </c>
      <c r="I18" s="45"/>
      <c r="J18" s="44">
        <f>+'income stat'!H37</f>
        <v>4673.423584612001</v>
      </c>
      <c r="K18" s="45"/>
      <c r="L18" s="45">
        <f>SUM(D18:K18)</f>
        <v>4673.423584612001</v>
      </c>
    </row>
    <row r="19" spans="2:12" ht="12.75">
      <c r="B19" s="13"/>
      <c r="D19" s="45"/>
      <c r="E19" s="45"/>
      <c r="F19" s="45"/>
      <c r="G19" s="45"/>
      <c r="H19" s="45"/>
      <c r="I19" s="45"/>
      <c r="J19" s="45"/>
      <c r="K19" s="45"/>
      <c r="L19" s="45"/>
    </row>
    <row r="20" spans="2:12" ht="12.75">
      <c r="B20" s="15" t="s">
        <v>93</v>
      </c>
      <c r="D20" s="45">
        <v>217</v>
      </c>
      <c r="E20" s="45"/>
      <c r="F20" s="45">
        <v>54</v>
      </c>
      <c r="G20" s="45"/>
      <c r="H20" s="45">
        <v>0</v>
      </c>
      <c r="I20" s="45"/>
      <c r="J20" s="45">
        <v>0</v>
      </c>
      <c r="K20" s="45"/>
      <c r="L20" s="45">
        <f>SUM(D20:K20)</f>
        <v>271</v>
      </c>
    </row>
    <row r="21" spans="2:12" ht="12.75">
      <c r="B21" s="13"/>
      <c r="D21" s="45"/>
      <c r="E21" s="45"/>
      <c r="F21" s="45"/>
      <c r="G21" s="45"/>
      <c r="H21" s="45"/>
      <c r="I21" s="45"/>
      <c r="J21" s="45"/>
      <c r="K21" s="45"/>
      <c r="L21" s="45"/>
    </row>
    <row r="22" spans="2:12" ht="12.75" hidden="1">
      <c r="B22" s="13" t="s">
        <v>96</v>
      </c>
      <c r="D22" s="1"/>
      <c r="E22" s="1"/>
      <c r="F22" s="1"/>
      <c r="G22" s="1"/>
      <c r="H22" s="1"/>
      <c r="I22" s="1"/>
      <c r="J22" s="1"/>
      <c r="K22" s="1"/>
      <c r="L22" s="45"/>
    </row>
    <row r="23" spans="2:12" ht="12.75" hidden="1">
      <c r="B23" s="15" t="s">
        <v>97</v>
      </c>
      <c r="D23" s="45">
        <v>0</v>
      </c>
      <c r="E23" s="45"/>
      <c r="F23" s="45">
        <v>0</v>
      </c>
      <c r="G23" s="45"/>
      <c r="H23" s="45">
        <v>0</v>
      </c>
      <c r="I23" s="45"/>
      <c r="J23" s="45">
        <v>0</v>
      </c>
      <c r="K23" s="45"/>
      <c r="L23" s="45">
        <f>SUM(D23:K23)</f>
        <v>0</v>
      </c>
    </row>
    <row r="24" spans="2:12" ht="12.75" hidden="1">
      <c r="B24" s="13"/>
      <c r="D24" s="45"/>
      <c r="E24" s="45"/>
      <c r="F24" s="45"/>
      <c r="G24" s="45"/>
      <c r="H24" s="45"/>
      <c r="I24" s="45"/>
      <c r="J24" s="45"/>
      <c r="K24" s="45"/>
      <c r="L24" s="45"/>
    </row>
    <row r="25" ht="12.75" hidden="1">
      <c r="B25" s="13" t="s">
        <v>99</v>
      </c>
    </row>
    <row r="26" spans="2:12" ht="12.75" hidden="1">
      <c r="B26" s="15" t="s">
        <v>98</v>
      </c>
      <c r="D26" s="45">
        <v>0</v>
      </c>
      <c r="E26" s="1"/>
      <c r="F26" s="45">
        <v>0</v>
      </c>
      <c r="G26" s="1"/>
      <c r="H26" s="45">
        <v>0</v>
      </c>
      <c r="I26" s="1"/>
      <c r="J26" s="45">
        <v>0</v>
      </c>
      <c r="K26" s="1"/>
      <c r="L26" s="45">
        <f>SUM(D26:K26)</f>
        <v>0</v>
      </c>
    </row>
    <row r="27" spans="4:12" ht="12.75" hidden="1">
      <c r="D27" s="45"/>
      <c r="E27" s="1"/>
      <c r="F27" s="45"/>
      <c r="G27" s="1"/>
      <c r="H27" s="45"/>
      <c r="I27" s="1"/>
      <c r="J27" s="45"/>
      <c r="K27" s="1"/>
      <c r="L27" s="45"/>
    </row>
    <row r="28" spans="2:12" ht="12.75" hidden="1">
      <c r="B28" s="2" t="s">
        <v>69</v>
      </c>
      <c r="D28" s="45"/>
      <c r="E28" s="1"/>
      <c r="F28" s="45"/>
      <c r="G28" s="1"/>
      <c r="H28" s="45"/>
      <c r="I28" s="1"/>
      <c r="J28" s="45"/>
      <c r="K28" s="1"/>
      <c r="L28" s="45"/>
    </row>
    <row r="29" spans="2:12" ht="12.75" hidden="1">
      <c r="B29" s="2" t="s">
        <v>70</v>
      </c>
      <c r="D29" s="45">
        <v>0</v>
      </c>
      <c r="E29" s="1"/>
      <c r="F29" s="45">
        <v>0</v>
      </c>
      <c r="G29" s="1"/>
      <c r="H29" s="45">
        <v>0</v>
      </c>
      <c r="I29" s="1"/>
      <c r="J29" s="45">
        <v>0</v>
      </c>
      <c r="K29" s="1"/>
      <c r="L29" s="45">
        <f>SUM(D29:K29)</f>
        <v>0</v>
      </c>
    </row>
    <row r="30" spans="2:12" ht="13.5" thickBot="1">
      <c r="B30" s="13" t="s">
        <v>116</v>
      </c>
      <c r="D30" s="68">
        <f aca="true" t="shared" si="1" ref="D30:K30">SUM(D13:D29)</f>
        <v>81481</v>
      </c>
      <c r="E30" s="68">
        <f t="shared" si="1"/>
        <v>0</v>
      </c>
      <c r="F30" s="68">
        <f t="shared" si="1"/>
        <v>5559</v>
      </c>
      <c r="G30" s="68">
        <f t="shared" si="1"/>
        <v>0</v>
      </c>
      <c r="H30" s="68">
        <f t="shared" si="1"/>
        <v>779</v>
      </c>
      <c r="I30" s="68">
        <f t="shared" si="1"/>
        <v>0</v>
      </c>
      <c r="J30" s="68">
        <f t="shared" si="1"/>
        <v>48614.423584612</v>
      </c>
      <c r="K30" s="68">
        <f t="shared" si="1"/>
        <v>0</v>
      </c>
      <c r="L30" s="68">
        <f>SUM(L13:L29)</f>
        <v>136433.423584612</v>
      </c>
    </row>
    <row r="31" spans="4:12" ht="12.75">
      <c r="D31" s="3"/>
      <c r="E31" s="3"/>
      <c r="F31" s="3"/>
      <c r="G31" s="3"/>
      <c r="H31" s="3"/>
      <c r="I31" s="3"/>
      <c r="J31" s="3"/>
      <c r="K31" s="3"/>
      <c r="L31" s="3"/>
    </row>
    <row r="32" spans="2:12" ht="12.75">
      <c r="B32" s="13" t="s">
        <v>68</v>
      </c>
      <c r="D32" s="3">
        <v>78000</v>
      </c>
      <c r="E32" s="3">
        <f>E77</f>
        <v>0</v>
      </c>
      <c r="F32" s="3">
        <v>4689</v>
      </c>
      <c r="G32" s="3">
        <f>G77</f>
        <v>0</v>
      </c>
      <c r="H32" s="3">
        <v>307</v>
      </c>
      <c r="I32" s="3">
        <f>I77</f>
        <v>0</v>
      </c>
      <c r="J32" s="3">
        <v>37866</v>
      </c>
      <c r="K32" s="3">
        <f>K77</f>
        <v>0</v>
      </c>
      <c r="L32" s="3">
        <f>SUM(D32:K32)</f>
        <v>120862</v>
      </c>
    </row>
    <row r="33" spans="2:12" ht="15" customHeight="1">
      <c r="B33" s="1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 hidden="1">
      <c r="B34" s="15" t="s">
        <v>88</v>
      </c>
      <c r="D34" s="3"/>
      <c r="E34" s="3"/>
      <c r="F34" s="3"/>
      <c r="G34" s="3"/>
      <c r="H34" s="3"/>
      <c r="I34" s="3"/>
      <c r="J34" s="3"/>
      <c r="K34" s="3"/>
      <c r="L34" s="3"/>
    </row>
    <row r="35" spans="2:12" ht="12.75" hidden="1">
      <c r="B35" s="13" t="s">
        <v>115</v>
      </c>
      <c r="E35" s="3"/>
      <c r="G35" s="3"/>
      <c r="I35" s="3"/>
      <c r="K35" s="3"/>
      <c r="L35" s="3"/>
    </row>
    <row r="36" spans="2:12" ht="12.75" hidden="1">
      <c r="B36" s="15" t="s">
        <v>112</v>
      </c>
      <c r="D36" s="3">
        <v>0</v>
      </c>
      <c r="E36" s="3"/>
      <c r="F36" s="3">
        <v>0</v>
      </c>
      <c r="G36" s="3"/>
      <c r="H36" s="3">
        <v>0</v>
      </c>
      <c r="I36" s="3"/>
      <c r="J36" s="3">
        <v>0</v>
      </c>
      <c r="K36" s="3"/>
      <c r="L36" s="3">
        <f>SUM(D36:J36)</f>
        <v>0</v>
      </c>
    </row>
    <row r="37" spans="2:12" ht="12.75" hidden="1">
      <c r="B37" s="15"/>
      <c r="D37" s="3"/>
      <c r="E37" s="3"/>
      <c r="F37" s="3"/>
      <c r="G37" s="3"/>
      <c r="H37" s="3" t="s">
        <v>113</v>
      </c>
      <c r="I37" s="3"/>
      <c r="J37" s="3"/>
      <c r="K37" s="3"/>
      <c r="L37" s="3"/>
    </row>
    <row r="38" spans="2:12" ht="12.75">
      <c r="B38" s="13" t="s">
        <v>95</v>
      </c>
      <c r="D38" s="3"/>
      <c r="E38" s="3"/>
      <c r="F38" s="11"/>
      <c r="G38" s="3"/>
      <c r="H38" s="3"/>
      <c r="I38" s="3"/>
      <c r="J38" s="3"/>
      <c r="K38" s="3"/>
      <c r="L38" s="3"/>
    </row>
    <row r="39" spans="2:12" ht="12.75">
      <c r="B39" s="13" t="s">
        <v>120</v>
      </c>
      <c r="D39" s="3">
        <v>0</v>
      </c>
      <c r="E39" s="3"/>
      <c r="F39" s="11">
        <v>0</v>
      </c>
      <c r="G39" s="3"/>
      <c r="H39" s="3">
        <v>-4</v>
      </c>
      <c r="I39" s="3"/>
      <c r="J39" s="3">
        <v>0</v>
      </c>
      <c r="K39" s="3"/>
      <c r="L39" s="3">
        <f>SUM(D39:K39)</f>
        <v>-4</v>
      </c>
    </row>
    <row r="40" spans="4:12" ht="12.75"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13" t="s">
        <v>122</v>
      </c>
      <c r="D41" s="3">
        <v>0</v>
      </c>
      <c r="E41" s="3"/>
      <c r="F41" s="3">
        <v>0</v>
      </c>
      <c r="G41" s="3"/>
      <c r="H41" s="3">
        <v>0</v>
      </c>
      <c r="I41" s="3"/>
      <c r="J41" s="18">
        <v>4249</v>
      </c>
      <c r="K41" s="3"/>
      <c r="L41" s="3">
        <f>SUM(D41:K41)</f>
        <v>4249</v>
      </c>
    </row>
    <row r="42" spans="2:12" ht="12.75">
      <c r="B42" s="13"/>
      <c r="D42" s="45"/>
      <c r="E42" s="45"/>
      <c r="F42" s="45"/>
      <c r="G42" s="45"/>
      <c r="H42" s="45"/>
      <c r="I42" s="45"/>
      <c r="J42" s="45"/>
      <c r="K42" s="45"/>
      <c r="L42" s="45"/>
    </row>
    <row r="43" spans="2:12" ht="12.75" hidden="1">
      <c r="B43" s="15" t="s">
        <v>93</v>
      </c>
      <c r="D43" s="45"/>
      <c r="E43" s="45"/>
      <c r="F43" s="45"/>
      <c r="G43" s="45"/>
      <c r="H43" s="45">
        <v>0</v>
      </c>
      <c r="I43" s="45"/>
      <c r="J43" s="45">
        <v>0</v>
      </c>
      <c r="K43" s="45"/>
      <c r="L43" s="45">
        <f>SUM(D43:K43)</f>
        <v>0</v>
      </c>
    </row>
    <row r="44" spans="2:12" ht="12.75" hidden="1">
      <c r="B44" s="13"/>
      <c r="D44" s="45"/>
      <c r="E44" s="45"/>
      <c r="F44" s="45"/>
      <c r="G44" s="45"/>
      <c r="H44" s="45"/>
      <c r="I44" s="45"/>
      <c r="J44" s="45"/>
      <c r="K44" s="45"/>
      <c r="L44" s="45"/>
    </row>
    <row r="45" spans="2:12" ht="12.75" hidden="1">
      <c r="B45" s="13" t="s">
        <v>96</v>
      </c>
      <c r="D45" s="1"/>
      <c r="E45" s="1"/>
      <c r="F45" s="1"/>
      <c r="G45" s="1"/>
      <c r="H45" s="1"/>
      <c r="I45" s="1"/>
      <c r="J45" s="1"/>
      <c r="K45" s="1"/>
      <c r="L45" s="45"/>
    </row>
    <row r="46" spans="2:12" ht="12.75" hidden="1">
      <c r="B46" s="15" t="s">
        <v>97</v>
      </c>
      <c r="D46" s="45">
        <v>0</v>
      </c>
      <c r="E46" s="45"/>
      <c r="F46" s="45">
        <v>0</v>
      </c>
      <c r="G46" s="45"/>
      <c r="H46" s="45">
        <v>0</v>
      </c>
      <c r="I46" s="45"/>
      <c r="J46" s="45">
        <v>0</v>
      </c>
      <c r="K46" s="45"/>
      <c r="L46" s="45">
        <f>SUM(D46:K46)</f>
        <v>0</v>
      </c>
    </row>
    <row r="47" spans="2:12" ht="12.75" hidden="1">
      <c r="B47" s="13"/>
      <c r="D47" s="45"/>
      <c r="E47" s="45"/>
      <c r="F47" s="45"/>
      <c r="G47" s="45"/>
      <c r="H47" s="45"/>
      <c r="I47" s="45"/>
      <c r="J47" s="45"/>
      <c r="K47" s="45"/>
      <c r="L47" s="45"/>
    </row>
    <row r="48" ht="12.75" hidden="1">
      <c r="B48" s="13" t="s">
        <v>99</v>
      </c>
    </row>
    <row r="49" spans="2:12" ht="12.75" hidden="1">
      <c r="B49" s="15" t="s">
        <v>98</v>
      </c>
      <c r="D49" s="45">
        <v>0</v>
      </c>
      <c r="E49" s="1"/>
      <c r="F49" s="45">
        <v>0</v>
      </c>
      <c r="G49" s="1"/>
      <c r="H49" s="45">
        <v>0</v>
      </c>
      <c r="I49" s="1"/>
      <c r="J49" s="45">
        <v>0</v>
      </c>
      <c r="K49" s="1"/>
      <c r="L49" s="45">
        <f>SUM(D49:K49)</f>
        <v>0</v>
      </c>
    </row>
    <row r="50" spans="4:12" ht="12.75" hidden="1">
      <c r="D50" s="45"/>
      <c r="E50" s="1"/>
      <c r="F50" s="45"/>
      <c r="G50" s="1"/>
      <c r="H50" s="45"/>
      <c r="I50" s="1"/>
      <c r="J50" s="45"/>
      <c r="K50" s="1"/>
      <c r="L50" s="45"/>
    </row>
    <row r="51" spans="2:12" ht="12.75" hidden="1">
      <c r="B51" s="2" t="s">
        <v>69</v>
      </c>
      <c r="D51" s="45"/>
      <c r="E51" s="1"/>
      <c r="F51" s="45"/>
      <c r="G51" s="1"/>
      <c r="H51" s="45"/>
      <c r="I51" s="1"/>
      <c r="J51" s="45"/>
      <c r="K51" s="1"/>
      <c r="L51" s="45"/>
    </row>
    <row r="52" spans="2:12" ht="12.75" hidden="1">
      <c r="B52" s="2" t="s">
        <v>70</v>
      </c>
      <c r="D52" s="45">
        <v>0</v>
      </c>
      <c r="E52" s="1"/>
      <c r="F52" s="45">
        <v>0</v>
      </c>
      <c r="G52" s="1"/>
      <c r="H52" s="45">
        <v>0</v>
      </c>
      <c r="I52" s="1"/>
      <c r="J52" s="45">
        <v>0</v>
      </c>
      <c r="K52" s="1"/>
      <c r="L52" s="45">
        <f>SUM(D52:K52)</f>
        <v>0</v>
      </c>
    </row>
    <row r="53" spans="2:12" ht="13.5" hidden="1" thickBot="1">
      <c r="B53" s="13" t="s">
        <v>90</v>
      </c>
      <c r="D53" s="68">
        <f aca="true" t="shared" si="2" ref="D53:L53">SUM(D32:D52)</f>
        <v>78000</v>
      </c>
      <c r="E53" s="68">
        <f t="shared" si="2"/>
        <v>0</v>
      </c>
      <c r="F53" s="68">
        <f t="shared" si="2"/>
        <v>4689</v>
      </c>
      <c r="G53" s="68">
        <f t="shared" si="2"/>
        <v>0</v>
      </c>
      <c r="H53" s="68">
        <f t="shared" si="2"/>
        <v>303</v>
      </c>
      <c r="I53" s="68">
        <f t="shared" si="2"/>
        <v>0</v>
      </c>
      <c r="J53" s="68">
        <f t="shared" si="2"/>
        <v>42115</v>
      </c>
      <c r="K53" s="68">
        <f t="shared" si="2"/>
        <v>0</v>
      </c>
      <c r="L53" s="68">
        <f t="shared" si="2"/>
        <v>125107</v>
      </c>
    </row>
    <row r="54" spans="2:12" ht="13.5" thickBot="1">
      <c r="B54" s="13" t="s">
        <v>118</v>
      </c>
      <c r="D54" s="56">
        <f>SUM(D32:D47)</f>
        <v>78000</v>
      </c>
      <c r="E54" s="56">
        <f>SUM(E33:E47)</f>
        <v>0</v>
      </c>
      <c r="F54" s="56">
        <f>SUM(F32:F47)</f>
        <v>4689</v>
      </c>
      <c r="G54" s="56">
        <f>SUM(G33:G47)</f>
        <v>0</v>
      </c>
      <c r="H54" s="56">
        <f>SUM(H32:H47)</f>
        <v>303</v>
      </c>
      <c r="I54" s="56">
        <f>SUM(I33:I47)</f>
        <v>0</v>
      </c>
      <c r="J54" s="56">
        <f>SUM(J32:J50)</f>
        <v>42115</v>
      </c>
      <c r="K54" s="56">
        <f>SUM(K33:K47)</f>
        <v>0</v>
      </c>
      <c r="L54" s="56">
        <f>SUM(L32:L50)</f>
        <v>125107</v>
      </c>
    </row>
    <row r="55" spans="2:12" ht="12.75">
      <c r="B55" s="13"/>
      <c r="D55" s="5"/>
      <c r="E55" s="5"/>
      <c r="F55" s="5"/>
      <c r="G55" s="5"/>
      <c r="H55" s="5"/>
      <c r="I55" s="5"/>
      <c r="J55" s="5"/>
      <c r="K55" s="5"/>
      <c r="L55" s="5"/>
    </row>
    <row r="56" spans="2:12" ht="15.75">
      <c r="B56" s="71"/>
      <c r="D56" s="5"/>
      <c r="E56" s="5"/>
      <c r="F56" s="5"/>
      <c r="G56" s="5"/>
      <c r="H56" s="5"/>
      <c r="I56" s="5"/>
      <c r="J56" s="5"/>
      <c r="K56" s="5"/>
      <c r="L56" s="5"/>
    </row>
    <row r="57" spans="4:12" ht="12.75">
      <c r="D57" s="3"/>
      <c r="E57" s="3"/>
      <c r="F57" s="3"/>
      <c r="G57" s="3"/>
      <c r="H57" s="3"/>
      <c r="I57" s="3"/>
      <c r="J57" s="3"/>
      <c r="K57" s="3"/>
      <c r="L57" s="3"/>
    </row>
    <row r="58" spans="2:12" ht="12.75">
      <c r="B58" s="12" t="s">
        <v>126</v>
      </c>
      <c r="D58" s="3"/>
      <c r="E58" s="3"/>
      <c r="F58" s="3"/>
      <c r="G58" s="3"/>
      <c r="H58" s="3"/>
      <c r="I58" s="3"/>
      <c r="J58" s="3"/>
      <c r="K58" s="3"/>
      <c r="L58" s="3"/>
    </row>
    <row r="59" spans="2:12" ht="12.75">
      <c r="B59" s="1" t="s">
        <v>33</v>
      </c>
      <c r="D59" s="3"/>
      <c r="E59" s="3"/>
      <c r="F59" s="3"/>
      <c r="G59" s="3"/>
      <c r="H59" s="3"/>
      <c r="I59" s="3"/>
      <c r="J59" s="3"/>
      <c r="K59" s="3"/>
      <c r="L59" s="3"/>
    </row>
  </sheetData>
  <printOptions horizontalCentered="1"/>
  <pageMargins left="0.25" right="0.25" top="1.25" bottom="0.5" header="0.25" footer="0.25"/>
  <pageSetup fitToHeight="1" fitToWidth="1" horizontalDpi="180" verticalDpi="180" orientation="portrait" r:id="rId1"/>
  <headerFooter alignWithMargins="0">
    <oddFooter>&amp;C&amp;"Times New Roman,Italic"&amp;8- Page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.140625" style="2" customWidth="1"/>
    <col min="2" max="2" width="46.4218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spans="1:6" ht="18.75">
      <c r="A1" s="78"/>
      <c r="B1" s="78"/>
      <c r="C1" s="78"/>
      <c r="D1" s="78"/>
      <c r="E1" s="78"/>
      <c r="F1" s="78"/>
    </row>
    <row r="2" spans="1:6" ht="15.75">
      <c r="A2" s="91" t="s">
        <v>129</v>
      </c>
      <c r="B2" s="76"/>
      <c r="C2" s="76"/>
      <c r="D2" s="76"/>
      <c r="E2" s="76"/>
      <c r="F2" s="76"/>
    </row>
    <row r="3" spans="1:6" ht="12.75">
      <c r="A3" s="72"/>
      <c r="B3" s="72"/>
      <c r="C3" s="72"/>
      <c r="D3" s="72"/>
      <c r="E3" s="72"/>
      <c r="F3" s="72"/>
    </row>
    <row r="4" ht="14.25">
      <c r="A4" s="36" t="str">
        <f>+'balance sheet'!A4</f>
        <v>First quarter interim report for the financial period ended 30 June 2005</v>
      </c>
    </row>
    <row r="5" ht="12.75">
      <c r="A5" s="37" t="s">
        <v>0</v>
      </c>
    </row>
    <row r="6" ht="12.75">
      <c r="A6" s="12"/>
    </row>
    <row r="7" ht="12.75">
      <c r="A7" s="12" t="s">
        <v>71</v>
      </c>
    </row>
    <row r="8" ht="12.75">
      <c r="A8" s="12"/>
    </row>
    <row r="9" spans="4:6" s="53" customFormat="1" ht="12.75">
      <c r="D9" s="73" t="s">
        <v>109</v>
      </c>
      <c r="F9" s="73" t="s">
        <v>110</v>
      </c>
    </row>
    <row r="10" spans="4:6" s="53" customFormat="1" ht="12.75" customHeight="1" hidden="1">
      <c r="D10" s="67"/>
      <c r="F10" s="67"/>
    </row>
    <row r="11" spans="4:6" s="53" customFormat="1" ht="12.75" customHeight="1" hidden="1">
      <c r="D11" s="67"/>
      <c r="E11" s="58"/>
      <c r="F11" s="67"/>
    </row>
    <row r="12" spans="4:6" s="53" customFormat="1" ht="12.75">
      <c r="D12" s="59" t="s">
        <v>2</v>
      </c>
      <c r="E12" s="58"/>
      <c r="F12" s="59" t="s">
        <v>2</v>
      </c>
    </row>
    <row r="14" ht="12.75">
      <c r="B14" s="1" t="s">
        <v>72</v>
      </c>
    </row>
    <row r="15" ht="3.75" customHeight="1"/>
    <row r="16" spans="2:6" ht="12.75">
      <c r="B16" s="2" t="s">
        <v>52</v>
      </c>
      <c r="D16" s="45">
        <f>+'[1]CONSOL-CF'!$Y$10/1000</f>
        <v>6700.445809999993</v>
      </c>
      <c r="F16" s="3">
        <v>6752</v>
      </c>
    </row>
    <row r="17" spans="2:6" ht="12.75">
      <c r="B17" s="2" t="s">
        <v>73</v>
      </c>
      <c r="D17" s="49">
        <f>+('[1]CONSOL-CF'!$Y$14+'[1]CONSOL-CF'!$Y$16+'[1]CONSOL-CF'!$Y$18+'[1]CONSOL-CF'!$Y$19+'[1]CONSOL-CF'!$Y$22+'[1]CONSOL-CF'!$Y$23)/1000+1</f>
        <v>-1153.9049</v>
      </c>
      <c r="F17" s="6">
        <v>133</v>
      </c>
    </row>
    <row r="18" spans="2:6" ht="12.75">
      <c r="B18" s="15" t="s">
        <v>74</v>
      </c>
      <c r="D18" s="45">
        <f>SUM(D16:D17)-1</f>
        <v>5545.540909999992</v>
      </c>
      <c r="F18" s="3">
        <f>SUM(F16:F17)</f>
        <v>6885</v>
      </c>
    </row>
    <row r="19" spans="2:6" ht="12.75">
      <c r="B19" s="15" t="s">
        <v>75</v>
      </c>
      <c r="D19" s="49">
        <f>+('[1]CONSOL-CF'!$Y$33+'[1]CONSOL-CF'!$Y$34+'[1]CONSOL-CF'!$Y$35+'[1]CONSOL-CF'!$Y$36+'[1]CONSOL-CF'!$Y$37+'[1]CONSOL-CF'!$Y$40)/1000+1</f>
        <v>5609.283269999993</v>
      </c>
      <c r="F19" s="6">
        <v>-10207</v>
      </c>
    </row>
    <row r="20" spans="2:6" ht="12.75">
      <c r="B20" s="13" t="s">
        <v>124</v>
      </c>
      <c r="D20" s="45">
        <f>SUM(D18:D19)</f>
        <v>11154.824179999985</v>
      </c>
      <c r="F20" s="3">
        <f>SUM(F18:F19)</f>
        <v>-3322</v>
      </c>
    </row>
    <row r="21" spans="2:6" ht="12.75">
      <c r="B21" s="15" t="s">
        <v>76</v>
      </c>
      <c r="D21" s="45">
        <f>+'[1]CONSOL-CF'!$Y$44/1000</f>
        <v>-102.76205</v>
      </c>
      <c r="F21" s="3">
        <v>-184</v>
      </c>
    </row>
    <row r="22" spans="2:6" ht="12.75">
      <c r="B22" s="15" t="s">
        <v>77</v>
      </c>
      <c r="D22" s="49">
        <f>+'[1]CONSOL-CF'!$Y$46/1000+1</f>
        <v>-1136.384</v>
      </c>
      <c r="F22" s="6">
        <v>-699</v>
      </c>
    </row>
    <row r="23" spans="2:6" ht="13.5" thickBot="1">
      <c r="B23" s="13" t="s">
        <v>123</v>
      </c>
      <c r="D23" s="68">
        <f>SUM(D20:D22)</f>
        <v>9915.678129999986</v>
      </c>
      <c r="F23" s="56">
        <f>SUM(F20:F22)</f>
        <v>-4205</v>
      </c>
    </row>
    <row r="24" ht="12.75" customHeight="1">
      <c r="D24" s="45"/>
    </row>
    <row r="25" spans="2:4" ht="12.75">
      <c r="B25" s="1" t="s">
        <v>78</v>
      </c>
      <c r="D25" s="45"/>
    </row>
    <row r="26" ht="4.5" customHeight="1">
      <c r="D26" s="45"/>
    </row>
    <row r="27" spans="2:6" ht="12.75">
      <c r="B27" s="2" t="s">
        <v>79</v>
      </c>
      <c r="D27" s="51">
        <f>+'[1]CONSOL-CF'!$Y$53/1000</f>
        <v>33.95807</v>
      </c>
      <c r="F27" s="5">
        <v>28</v>
      </c>
    </row>
    <row r="28" spans="2:6" ht="12.75">
      <c r="B28" s="13" t="s">
        <v>94</v>
      </c>
      <c r="D28" s="51">
        <v>0</v>
      </c>
      <c r="F28" s="5">
        <v>760</v>
      </c>
    </row>
    <row r="29" spans="2:6" ht="12.75">
      <c r="B29" s="2" t="s">
        <v>3</v>
      </c>
      <c r="D29" s="49">
        <f>+'[1]CONSOL-CF'!$Y$58/1000</f>
        <v>-168.98967</v>
      </c>
      <c r="F29" s="6">
        <v>-871</v>
      </c>
    </row>
    <row r="30" spans="2:6" ht="12.75" hidden="1">
      <c r="B30" s="2" t="s">
        <v>91</v>
      </c>
      <c r="D30" s="51">
        <v>0</v>
      </c>
      <c r="F30" s="5">
        <v>0</v>
      </c>
    </row>
    <row r="31" spans="2:6" ht="12.75" hidden="1">
      <c r="B31" s="2" t="s">
        <v>80</v>
      </c>
      <c r="D31" s="49"/>
      <c r="F31" s="6">
        <v>0</v>
      </c>
    </row>
    <row r="32" spans="2:6" ht="13.5" thickBot="1">
      <c r="B32" s="2" t="s">
        <v>81</v>
      </c>
      <c r="D32" s="69">
        <f>SUM(D27:D31)</f>
        <v>-135.0316</v>
      </c>
      <c r="F32" s="57">
        <f>SUM(F27:F31)</f>
        <v>-83</v>
      </c>
    </row>
    <row r="33" ht="12.75" customHeight="1">
      <c r="D33" s="45"/>
    </row>
    <row r="34" spans="2:4" ht="12.75">
      <c r="B34" s="1" t="s">
        <v>82</v>
      </c>
      <c r="D34" s="45"/>
    </row>
    <row r="35" spans="2:4" ht="4.5" customHeight="1">
      <c r="B35" s="1"/>
      <c r="D35" s="51"/>
    </row>
    <row r="36" spans="2:6" ht="13.5" customHeight="1">
      <c r="B36" s="15" t="s">
        <v>83</v>
      </c>
      <c r="D36" s="51">
        <f>+('[1]CONSOL-CF'!$Y$69+'[1]CONSOL-CF'!$Y$70+'[1]CONSOL-CF'!$Y$85+'[1]CONSOL-CF'!$Y$86+'[1]CONSOL-CF'!$Y$87)/1000</f>
        <v>-2587.3460900000005</v>
      </c>
      <c r="F36" s="5">
        <v>6392</v>
      </c>
    </row>
    <row r="37" spans="2:6" ht="12.75" hidden="1">
      <c r="B37" s="2" t="s">
        <v>84</v>
      </c>
      <c r="D37" s="51"/>
      <c r="F37" s="5"/>
    </row>
    <row r="38" spans="2:6" ht="12.75" hidden="1">
      <c r="B38" s="2" t="s">
        <v>85</v>
      </c>
      <c r="D38" s="51"/>
      <c r="F38" s="5"/>
    </row>
    <row r="39" spans="2:6" ht="12.75">
      <c r="B39" s="13" t="s">
        <v>86</v>
      </c>
      <c r="D39" s="51">
        <v>0</v>
      </c>
      <c r="F39" s="5">
        <v>60</v>
      </c>
    </row>
    <row r="40" spans="2:6" ht="12.75">
      <c r="B40" s="15" t="s">
        <v>92</v>
      </c>
      <c r="D40" s="51">
        <f>+'[1]CONSOL-CF'!$Y$73/1000</f>
        <v>271.25</v>
      </c>
      <c r="F40" s="5">
        <v>0</v>
      </c>
    </row>
    <row r="41" spans="2:6" ht="12.75">
      <c r="B41" s="13" t="s">
        <v>87</v>
      </c>
      <c r="D41" s="49">
        <f>+'[1]CONSOL-CF'!$Y$81/1000</f>
        <v>-5672.625</v>
      </c>
      <c r="F41" s="6">
        <v>-3900</v>
      </c>
    </row>
    <row r="42" spans="2:6" ht="13.5" thickBot="1">
      <c r="B42" s="13" t="s">
        <v>125</v>
      </c>
      <c r="D42" s="69">
        <f>SUM(D36:D41)</f>
        <v>-7988.721090000001</v>
      </c>
      <c r="F42" s="57">
        <f>SUM(F36:F41)</f>
        <v>2552</v>
      </c>
    </row>
    <row r="43" ht="12.75" customHeight="1">
      <c r="D43" s="45"/>
    </row>
    <row r="44" spans="2:6" ht="12.75">
      <c r="B44" s="13" t="s">
        <v>117</v>
      </c>
      <c r="D44" s="45">
        <f>+D23+D32+D42</f>
        <v>1791.9254399999845</v>
      </c>
      <c r="F44" s="3">
        <v>-1736</v>
      </c>
    </row>
    <row r="45" ht="4.5" customHeight="1">
      <c r="D45" s="45"/>
    </row>
    <row r="46" spans="2:6" ht="12.75">
      <c r="B46" s="13" t="s">
        <v>128</v>
      </c>
      <c r="D46" s="45">
        <v>24977</v>
      </c>
      <c r="F46" s="3">
        <v>19157</v>
      </c>
    </row>
    <row r="47" ht="4.5" customHeight="1">
      <c r="D47" s="45"/>
    </row>
    <row r="48" spans="2:6" ht="13.5" thickBot="1">
      <c r="B48" s="13" t="s">
        <v>127</v>
      </c>
      <c r="D48" s="68">
        <f>+D44+D46</f>
        <v>26768.925439999985</v>
      </c>
      <c r="F48" s="56">
        <f>+F44+F46</f>
        <v>17421</v>
      </c>
    </row>
    <row r="50" ht="12.75">
      <c r="B50" s="12" t="s">
        <v>126</v>
      </c>
    </row>
    <row r="51" spans="2:4" ht="12.75">
      <c r="B51" s="1" t="s">
        <v>33</v>
      </c>
      <c r="D51" s="16"/>
    </row>
  </sheetData>
  <printOptions/>
  <pageMargins left="1.33" right="0.5" top="1.25" bottom="0.25" header="0.25" footer="0"/>
  <pageSetup horizontalDpi="180" verticalDpi="180" orientation="portrait" paperSize="9" scale="90" r:id="rId1"/>
  <headerFooter alignWithMargins="0">
    <oddFooter>&amp;C&amp;"Times New Roman,Italic"&amp;8- Page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</cp:lastModifiedBy>
  <cp:lastPrinted>2005-07-28T07:45:56Z</cp:lastPrinted>
  <dcterms:created xsi:type="dcterms:W3CDTF">1996-10-14T23:33:28Z</dcterms:created>
  <dcterms:modified xsi:type="dcterms:W3CDTF">2005-07-28T07:46:03Z</dcterms:modified>
  <cp:category/>
  <cp:version/>
  <cp:contentType/>
  <cp:contentStatus/>
</cp:coreProperties>
</file>